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730" windowHeight="7905"/>
  </bookViews>
  <sheets>
    <sheet name="Answers  Computations and Work" sheetId="3" r:id="rId1"/>
    <sheet name="Credits Data" sheetId="2" r:id="rId2"/>
    <sheet name="Student Age Data" sheetId="1" r:id="rId3"/>
  </sheets>
  <calcPr calcId="144525"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16" i="3" l="1"/>
  <c r="B319" i="3"/>
  <c r="B325" i="3"/>
  <c r="B323" i="3"/>
  <c r="B281" i="3"/>
  <c r="B282" i="3"/>
  <c r="B280" i="3"/>
  <c r="B287" i="3"/>
  <c r="B285" i="3"/>
  <c r="B293" i="3"/>
  <c r="C291" i="3"/>
  <c r="B291" i="3"/>
  <c r="B247" i="3"/>
  <c r="B248" i="3"/>
  <c r="B246" i="3"/>
  <c r="B253" i="3"/>
  <c r="B251" i="3"/>
  <c r="B259" i="3"/>
  <c r="B257" i="3"/>
  <c r="B222" i="3"/>
  <c r="B226" i="3"/>
  <c r="B224" i="3"/>
  <c r="C224" i="3"/>
  <c r="B201" i="3"/>
  <c r="B199" i="3"/>
  <c r="B203" i="3"/>
  <c r="B123" i="3"/>
  <c r="E177" i="3"/>
  <c r="E179" i="3"/>
  <c r="E181" i="3"/>
  <c r="E167" i="3"/>
  <c r="E169" i="3"/>
  <c r="E171" i="3"/>
  <c r="B148" i="3"/>
  <c r="B150" i="3"/>
  <c r="B151" i="3"/>
  <c r="B153" i="3"/>
  <c r="B152" i="3"/>
  <c r="B138" i="3"/>
  <c r="B140" i="3"/>
  <c r="B141" i="3"/>
  <c r="B143" i="3"/>
  <c r="B142" i="3"/>
  <c r="B128" i="3"/>
  <c r="B130" i="3"/>
  <c r="B131" i="3"/>
  <c r="B133" i="3"/>
  <c r="B132" i="3"/>
  <c r="G113" i="3"/>
  <c r="G111" i="3"/>
  <c r="G115" i="3"/>
  <c r="E88" i="3"/>
  <c r="E91" i="3"/>
  <c r="E93" i="3"/>
  <c r="E94" i="3"/>
  <c r="E89" i="3"/>
  <c r="E95" i="3"/>
  <c r="D97" i="3"/>
  <c r="D96" i="3"/>
  <c r="E74" i="3"/>
  <c r="E77" i="3"/>
  <c r="E79" i="3"/>
  <c r="E80" i="3"/>
  <c r="E75" i="3"/>
  <c r="E81" i="3"/>
  <c r="D83" i="3"/>
  <c r="D82" i="3"/>
  <c r="E40" i="3"/>
  <c r="E42" i="3"/>
  <c r="E43" i="3"/>
  <c r="E38" i="3"/>
  <c r="E44" i="3"/>
  <c r="E54" i="3"/>
  <c r="E56" i="3"/>
  <c r="E57" i="3"/>
  <c r="E52" i="3"/>
  <c r="E58" i="3"/>
  <c r="E51" i="3"/>
  <c r="D60" i="3"/>
  <c r="D59" i="3"/>
  <c r="E37" i="3"/>
  <c r="D46" i="3"/>
  <c r="D45" i="3"/>
  <c r="B17" i="3"/>
  <c r="B18" i="3"/>
  <c r="B20" i="3"/>
  <c r="B19" i="3"/>
</calcChain>
</file>

<file path=xl/sharedStrings.xml><?xml version="1.0" encoding="utf-8"?>
<sst xmlns="http://schemas.openxmlformats.org/spreadsheetml/2006/main" count="208" uniqueCount="84">
  <si>
    <t>Age</t>
  </si>
  <si>
    <t>credits completed</t>
  </si>
  <si>
    <t>Chapter 9</t>
  </si>
  <si>
    <t>Question 1</t>
  </si>
  <si>
    <t>Part-a</t>
  </si>
  <si>
    <t>Part-b</t>
  </si>
  <si>
    <t>Given:</t>
  </si>
  <si>
    <r>
      <t xml:space="preserve">population standard deviation, </t>
    </r>
    <r>
      <rPr>
        <sz val="11"/>
        <color theme="1"/>
        <rFont val="Calibri"/>
        <family val="2"/>
      </rPr>
      <t>σ =</t>
    </r>
  </si>
  <si>
    <t>inches</t>
  </si>
  <si>
    <t>sample mean =</t>
  </si>
  <si>
    <t>confidence level =</t>
  </si>
  <si>
    <t>Computation:</t>
  </si>
  <si>
    <t>Normal distribution (z distribution)</t>
  </si>
  <si>
    <t>margin of error =</t>
  </si>
  <si>
    <t>sample size, n =</t>
  </si>
  <si>
    <t>lower limit =</t>
  </si>
  <si>
    <t>upper limit =</t>
  </si>
  <si>
    <t>The endpoints of the 90% confidence interval are 63.86 and 65.60 inches.</t>
  </si>
  <si>
    <t>Part-c</t>
  </si>
  <si>
    <t>Question 2</t>
  </si>
  <si>
    <t>sample standard deviation =</t>
  </si>
  <si>
    <t>z  value =</t>
  </si>
  <si>
    <t>df =</t>
  </si>
  <si>
    <t>t value =</t>
  </si>
  <si>
    <t>The 95 percent  confidence interval is between 41.65 and 60.27 credits.</t>
  </si>
  <si>
    <t>The 90 percent  confidence interval is between 43.25 and 58.67 credits.</t>
  </si>
  <si>
    <t>Part-d</t>
  </si>
  <si>
    <t>n =</t>
  </si>
  <si>
    <t>estimate of population standard deviation =</t>
  </si>
  <si>
    <t>Question 3</t>
  </si>
  <si>
    <t>The 95 percent  confidence interval is between 34.10 and 38.90 years old.</t>
  </si>
  <si>
    <t>The 99 percent  confidence interval is between 33.29 and 39.71 years old.</t>
  </si>
  <si>
    <t>required sample size =</t>
  </si>
  <si>
    <t>value of z =</t>
  </si>
  <si>
    <t>We recommend a sample of 193.</t>
  </si>
  <si>
    <t>Question 4</t>
  </si>
  <si>
    <t>X =</t>
  </si>
  <si>
    <t>p =</t>
  </si>
  <si>
    <t>The estimated value of the population proportion is 0.6939.</t>
  </si>
  <si>
    <t>The endpoints of the 95% confidence interval are 0.6026 and 0.7851.</t>
  </si>
  <si>
    <t>The endpoints of the 90% confidence interval are 0.6173 and 0.7705.</t>
  </si>
  <si>
    <t>The endpoints of the 99% confidence interval are 0.5740 and 0.8138.</t>
  </si>
  <si>
    <t>Part-e</t>
  </si>
  <si>
    <t>Part-f</t>
  </si>
  <si>
    <t>maximum allowable error, E=</t>
  </si>
  <si>
    <t>estimate of population proportion =</t>
  </si>
  <si>
    <t>We recommend a sample of 907.</t>
  </si>
  <si>
    <t>Part-g</t>
  </si>
  <si>
    <t>We recommend a sample of 230.</t>
  </si>
  <si>
    <t>All else equal, the lower the confidence level, the lower the required sample size.</t>
  </si>
  <si>
    <t>All else equal, the lower the maximum allowable error, the lower the required sample size.</t>
  </si>
  <si>
    <t>Homework Assignment #4</t>
  </si>
  <si>
    <t>Question 5</t>
  </si>
  <si>
    <t>i)</t>
  </si>
  <si>
    <r>
      <t>H</t>
    </r>
    <r>
      <rPr>
        <vertAlign val="subscript"/>
        <sz val="11"/>
        <color theme="1"/>
        <rFont val="Calibri"/>
        <family val="2"/>
        <scheme val="minor"/>
      </rPr>
      <t>0</t>
    </r>
    <r>
      <rPr>
        <sz val="11"/>
        <color theme="1"/>
        <rFont val="Calibri"/>
        <family val="2"/>
        <scheme val="minor"/>
      </rPr>
      <t xml:space="preserve">: </t>
    </r>
    <r>
      <rPr>
        <sz val="11"/>
        <color theme="1"/>
        <rFont val="Calibri"/>
        <family val="2"/>
      </rPr>
      <t>μ ≤  63.6 inches</t>
    </r>
  </si>
  <si>
    <r>
      <t>H</t>
    </r>
    <r>
      <rPr>
        <vertAlign val="subscript"/>
        <sz val="11"/>
        <color theme="1"/>
        <rFont val="Calibri"/>
        <family val="2"/>
        <scheme val="minor"/>
      </rPr>
      <t>1</t>
    </r>
    <r>
      <rPr>
        <sz val="11"/>
        <color theme="1"/>
        <rFont val="Calibri"/>
        <family val="2"/>
        <scheme val="minor"/>
      </rPr>
      <t xml:space="preserve">: </t>
    </r>
    <r>
      <rPr>
        <sz val="11"/>
        <color theme="1"/>
        <rFont val="Calibri"/>
        <family val="2"/>
      </rPr>
      <t>μ &gt;  63.6 inches</t>
    </r>
  </si>
  <si>
    <t>ii)</t>
  </si>
  <si>
    <t>sample size, n=</t>
  </si>
  <si>
    <t>σ =</t>
  </si>
  <si>
    <t>test stat, z =</t>
  </si>
  <si>
    <t>hypothesized mean =</t>
  </si>
  <si>
    <t>p-value =</t>
  </si>
  <si>
    <t>Critical Value =</t>
  </si>
  <si>
    <r>
      <t>H</t>
    </r>
    <r>
      <rPr>
        <vertAlign val="subscript"/>
        <sz val="11"/>
        <color theme="1"/>
        <rFont val="Calibri"/>
        <family val="2"/>
        <scheme val="minor"/>
      </rPr>
      <t>0</t>
    </r>
    <r>
      <rPr>
        <sz val="11"/>
        <color theme="1"/>
        <rFont val="Calibri"/>
        <family val="2"/>
        <scheme val="minor"/>
      </rPr>
      <t xml:space="preserve">: </t>
    </r>
    <r>
      <rPr>
        <sz val="11"/>
        <color theme="1"/>
        <rFont val="Calibri"/>
        <family val="2"/>
      </rPr>
      <t>μ =  63.6 inches</t>
    </r>
  </si>
  <si>
    <r>
      <t>H</t>
    </r>
    <r>
      <rPr>
        <vertAlign val="subscript"/>
        <sz val="11"/>
        <color theme="1"/>
        <rFont val="Calibri"/>
        <family val="2"/>
        <scheme val="minor"/>
      </rPr>
      <t>1</t>
    </r>
    <r>
      <rPr>
        <sz val="11"/>
        <color theme="1"/>
        <rFont val="Calibri"/>
        <family val="2"/>
        <scheme val="minor"/>
      </rPr>
      <t xml:space="preserve">: </t>
    </r>
    <r>
      <rPr>
        <sz val="11"/>
        <color theme="1"/>
        <rFont val="Calibri"/>
        <family val="2"/>
      </rPr>
      <t>μ ≠  63.6 inches</t>
    </r>
  </si>
  <si>
    <t>Question 6</t>
  </si>
  <si>
    <r>
      <t>H</t>
    </r>
    <r>
      <rPr>
        <vertAlign val="subscript"/>
        <sz val="11"/>
        <color theme="1"/>
        <rFont val="Calibri"/>
        <family val="2"/>
        <scheme val="minor"/>
      </rPr>
      <t>0</t>
    </r>
    <r>
      <rPr>
        <sz val="11"/>
        <color theme="1"/>
        <rFont val="Calibri"/>
        <family val="2"/>
        <scheme val="minor"/>
      </rPr>
      <t xml:space="preserve">: </t>
    </r>
    <r>
      <rPr>
        <sz val="11"/>
        <color theme="1"/>
        <rFont val="Calibri"/>
        <family val="2"/>
      </rPr>
      <t>μ ≥  40 years old</t>
    </r>
  </si>
  <si>
    <r>
      <t>H</t>
    </r>
    <r>
      <rPr>
        <vertAlign val="subscript"/>
        <sz val="11"/>
        <color theme="1"/>
        <rFont val="Calibri"/>
        <family val="2"/>
        <scheme val="minor"/>
      </rPr>
      <t>1</t>
    </r>
    <r>
      <rPr>
        <sz val="11"/>
        <color theme="1"/>
        <rFont val="Calibri"/>
        <family val="2"/>
        <scheme val="minor"/>
      </rPr>
      <t xml:space="preserve">: </t>
    </r>
    <r>
      <rPr>
        <sz val="11"/>
        <color theme="1"/>
        <rFont val="Calibri"/>
        <family val="2"/>
      </rPr>
      <t>μ &lt; 40 years old</t>
    </r>
  </si>
  <si>
    <t>Step 1</t>
  </si>
  <si>
    <t>Step 2</t>
  </si>
  <si>
    <t>α = 0.05 level of significance</t>
  </si>
  <si>
    <t>Step 3</t>
  </si>
  <si>
    <t>test stat, t =</t>
  </si>
  <si>
    <t>s =</t>
  </si>
  <si>
    <t>Step 4</t>
  </si>
  <si>
    <t>Step 5</t>
  </si>
  <si>
    <r>
      <t>H</t>
    </r>
    <r>
      <rPr>
        <vertAlign val="subscript"/>
        <sz val="11"/>
        <color theme="1"/>
        <rFont val="Calibri"/>
        <family val="2"/>
        <scheme val="minor"/>
      </rPr>
      <t>0</t>
    </r>
    <r>
      <rPr>
        <sz val="11"/>
        <color theme="1"/>
        <rFont val="Calibri"/>
        <family val="2"/>
        <scheme val="minor"/>
      </rPr>
      <t xml:space="preserve">: </t>
    </r>
    <r>
      <rPr>
        <sz val="11"/>
        <color theme="1"/>
        <rFont val="Calibri"/>
        <family val="2"/>
      </rPr>
      <t>μ = 35 years old</t>
    </r>
  </si>
  <si>
    <r>
      <t>H</t>
    </r>
    <r>
      <rPr>
        <vertAlign val="subscript"/>
        <sz val="11"/>
        <color theme="1"/>
        <rFont val="Calibri"/>
        <family val="2"/>
        <scheme val="minor"/>
      </rPr>
      <t>1</t>
    </r>
    <r>
      <rPr>
        <sz val="11"/>
        <color theme="1"/>
        <rFont val="Calibri"/>
        <family val="2"/>
        <scheme val="minor"/>
      </rPr>
      <t xml:space="preserve">: </t>
    </r>
    <r>
      <rPr>
        <sz val="11"/>
        <color theme="1"/>
        <rFont val="Calibri"/>
        <family val="2"/>
      </rPr>
      <t>μ ≠ 35 years old</t>
    </r>
  </si>
  <si>
    <t>Question 7</t>
  </si>
  <si>
    <r>
      <t>H</t>
    </r>
    <r>
      <rPr>
        <vertAlign val="subscript"/>
        <sz val="11"/>
        <color theme="1"/>
        <rFont val="Calibri"/>
        <family val="2"/>
        <scheme val="minor"/>
      </rPr>
      <t>0</t>
    </r>
    <r>
      <rPr>
        <sz val="11"/>
        <color theme="1"/>
        <rFont val="Calibri"/>
        <family val="2"/>
        <scheme val="minor"/>
      </rPr>
      <t xml:space="preserve">: </t>
    </r>
    <r>
      <rPr>
        <sz val="11"/>
        <color theme="1"/>
        <rFont val="Calibri"/>
        <family val="2"/>
      </rPr>
      <t>π ≤  0.60</t>
    </r>
  </si>
  <si>
    <r>
      <t>H</t>
    </r>
    <r>
      <rPr>
        <vertAlign val="subscript"/>
        <sz val="11"/>
        <color theme="1"/>
        <rFont val="Calibri"/>
        <family val="2"/>
        <scheme val="minor"/>
      </rPr>
      <t>1</t>
    </r>
    <r>
      <rPr>
        <sz val="11"/>
        <color theme="1"/>
        <rFont val="Calibri"/>
        <family val="2"/>
        <scheme val="minor"/>
      </rPr>
      <t xml:space="preserve">: </t>
    </r>
    <r>
      <rPr>
        <sz val="11"/>
        <color theme="1"/>
        <rFont val="Calibri"/>
        <family val="2"/>
      </rPr>
      <t xml:space="preserve"> π &gt; 0.60</t>
    </r>
  </si>
  <si>
    <t xml:space="preserve">x = </t>
  </si>
  <si>
    <t>sample proportion, p =</t>
  </si>
  <si>
    <t>hypothesized proportion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</si>
</sst>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8" x14ac:knownFonts="1">
    <font>
      <sz val="11"/>
      <color theme="1"/>
      <name val="Calibri"/>
      <family val="2"/>
      <scheme val="minor"/>
    </font>
    <font>
      <sz val="12"/>
      <color theme="1"/>
      <name val="Calibri"/>
      <family val="2"/>
      <scheme val="minor"/>
    </font>
    <font>
      <b/>
      <sz val="14"/>
      <color theme="1"/>
      <name val="Calibri"/>
      <family val="2"/>
      <scheme val="minor"/>
    </font>
    <font>
      <sz val="11"/>
      <color theme="1"/>
      <name val="Calibri"/>
      <family val="2"/>
    </font>
    <font>
      <b/>
      <sz val="16"/>
      <color theme="1"/>
      <name val="Calibri"/>
      <family val="2"/>
      <scheme val="minor"/>
    </font>
    <font>
      <b/>
      <i/>
      <sz val="12"/>
      <color theme="1"/>
      <name val="Calibri"/>
      <family val="2"/>
      <scheme val="minor"/>
    </font>
    <font>
      <b/>
      <sz val="11"/>
      <color theme="1"/>
      <name val="Calibri"/>
      <family val="2"/>
      <scheme val="minor"/>
    </font>
    <font>
      <vertAlign val="subscrip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5">
    <xf numFmtId="0" fontId="0" fillId="0" borderId="0" xfId="0"/>
    <xf numFmtId="0" fontId="1" fillId="0" borderId="0" xfId="0" applyFont="1" applyAlignment="1">
      <alignment horizontal="center"/>
    </xf>
    <xf numFmtId="0" fontId="0" fillId="0" borderId="0" xfId="0" applyFill="1"/>
    <xf numFmtId="0" fontId="2" fillId="0" borderId="0" xfId="0" applyFont="1"/>
    <xf numFmtId="0" fontId="0" fillId="2" borderId="0" xfId="0" applyFill="1"/>
    <xf numFmtId="0" fontId="0" fillId="0" borderId="1" xfId="0" applyBorder="1"/>
    <xf numFmtId="0" fontId="0" fillId="0" borderId="2" xfId="0" applyBorder="1"/>
    <xf numFmtId="0" fontId="0" fillId="0" borderId="3" xfId="0" applyBorder="1"/>
    <xf numFmtId="9" fontId="0" fillId="0" borderId="0" xfId="0" applyNumberFormat="1"/>
    <xf numFmtId="164" fontId="0" fillId="0" borderId="0" xfId="0" applyNumberFormat="1" applyAlignment="1">
      <alignment horizontal="center"/>
    </xf>
    <xf numFmtId="0" fontId="0" fillId="0" borderId="4" xfId="0" applyBorder="1"/>
    <xf numFmtId="0" fontId="0" fillId="0" borderId="0" xfId="0" applyNumberFormat="1"/>
    <xf numFmtId="2" fontId="0" fillId="0" borderId="0" xfId="0" applyNumberFormat="1" applyAlignment="1">
      <alignment horizontal="center"/>
    </xf>
    <xf numFmtId="2" fontId="0" fillId="2" borderId="4" xfId="0" applyNumberFormat="1" applyFill="1" applyBorder="1" applyAlignment="1">
      <alignment horizontal="center"/>
    </xf>
    <xf numFmtId="0" fontId="4" fillId="0" borderId="0" xfId="0" applyFont="1"/>
    <xf numFmtId="0" fontId="5" fillId="0" borderId="0" xfId="0" applyFont="1"/>
    <xf numFmtId="2" fontId="0" fillId="2" borderId="3" xfId="0" applyNumberFormat="1" applyFill="1" applyBorder="1" applyAlignment="1">
      <alignment horizontal="center"/>
    </xf>
    <xf numFmtId="0" fontId="0" fillId="0" borderId="5" xfId="0" applyBorder="1"/>
    <xf numFmtId="0" fontId="0" fillId="0" borderId="4" xfId="0" applyFill="1" applyBorder="1"/>
    <xf numFmtId="0" fontId="0" fillId="3" borderId="0" xfId="0" applyFill="1"/>
    <xf numFmtId="9" fontId="0" fillId="0" borderId="4" xfId="0" applyNumberFormat="1" applyBorder="1"/>
    <xf numFmtId="0" fontId="0" fillId="0" borderId="1" xfId="0" applyFill="1" applyBorder="1"/>
    <xf numFmtId="0" fontId="0" fillId="2" borderId="4" xfId="0" applyFill="1" applyBorder="1" applyAlignment="1">
      <alignment horizontal="center"/>
    </xf>
    <xf numFmtId="0" fontId="0" fillId="0" borderId="4" xfId="0" applyBorder="1" applyAlignment="1">
      <alignment horizontal="right"/>
    </xf>
    <xf numFmtId="165" fontId="0" fillId="0" borderId="4" xfId="0" applyNumberFormat="1" applyBorder="1"/>
    <xf numFmtId="165" fontId="0" fillId="2" borderId="4" xfId="0" applyNumberFormat="1" applyFill="1" applyBorder="1"/>
    <xf numFmtId="0" fontId="0" fillId="0" borderId="0" xfId="0" applyFill="1" applyBorder="1" applyAlignment="1">
      <alignment horizontal="left"/>
    </xf>
    <xf numFmtId="0" fontId="3" fillId="0" borderId="0" xfId="0" applyFont="1"/>
    <xf numFmtId="0" fontId="3" fillId="0" borderId="0" xfId="0" applyFont="1" applyAlignment="1">
      <alignment horizontal="right"/>
    </xf>
    <xf numFmtId="164" fontId="0" fillId="2" borderId="4" xfId="0" applyNumberFormat="1" applyFill="1" applyBorder="1" applyAlignment="1">
      <alignment horizontal="center"/>
    </xf>
    <xf numFmtId="165" fontId="0" fillId="2" borderId="4" xfId="0" applyNumberFormat="1" applyFill="1" applyBorder="1" applyAlignment="1">
      <alignment horizontal="center"/>
    </xf>
    <xf numFmtId="164" fontId="0" fillId="0" borderId="4" xfId="0" applyNumberFormat="1" applyBorder="1" applyAlignment="1">
      <alignment horizontal="center"/>
    </xf>
    <xf numFmtId="2" fontId="0" fillId="0" borderId="4" xfId="0" applyNumberFormat="1" applyBorder="1" applyAlignment="1">
      <alignment horizontal="center"/>
    </xf>
    <xf numFmtId="0" fontId="6" fillId="0" borderId="0" xfId="0" applyFont="1"/>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95250</xdr:colOff>
      <xdr:row>24</xdr:row>
      <xdr:rowOff>171450</xdr:rowOff>
    </xdr:from>
    <xdr:to>
      <xdr:col>10</xdr:col>
      <xdr:colOff>466725</xdr:colOff>
      <xdr:row>31</xdr:row>
      <xdr:rowOff>152399</xdr:rowOff>
    </xdr:to>
    <xdr:sp macro="" textlink="">
      <xdr:nvSpPr>
        <xdr:cNvPr id="2" name="TextBox 1"/>
        <xdr:cNvSpPr txBox="1"/>
      </xdr:nvSpPr>
      <xdr:spPr>
        <a:xfrm>
          <a:off x="95250" y="4562475"/>
          <a:ext cx="6943725" cy="1314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Our sample does not confirm that the population mean could be 63.6 inches because it is not in the confidence interval. The sample that we got belongs to the 10% of all possible samples whose confidence intervals do not contain the population mean. Theoretically, if we selected 100 samples of 22 female adult students from the population, calculated the sample mean, and developed a confidence interval based on each sample mean, we would expect to find the population mean in about 90 of the 100 intervals. The confidence interval that we constructed in part-b belongs to the 10 of the 100 intervals that do not contain the population mean.</a:t>
          </a:r>
        </a:p>
      </xdr:txBody>
    </xdr:sp>
    <xdr:clientData/>
  </xdr:twoCellAnchor>
  <xdr:twoCellAnchor>
    <xdr:from>
      <xdr:col>2</xdr:col>
      <xdr:colOff>47624</xdr:colOff>
      <xdr:row>64</xdr:row>
      <xdr:rowOff>123825</xdr:rowOff>
    </xdr:from>
    <xdr:to>
      <xdr:col>10</xdr:col>
      <xdr:colOff>276224</xdr:colOff>
      <xdr:row>68</xdr:row>
      <xdr:rowOff>66675</xdr:rowOff>
    </xdr:to>
    <xdr:sp macro="" textlink="">
      <xdr:nvSpPr>
        <xdr:cNvPr id="3" name="TextBox 2"/>
        <xdr:cNvSpPr txBox="1"/>
      </xdr:nvSpPr>
      <xdr:spPr>
        <a:xfrm>
          <a:off x="1924049" y="12411075"/>
          <a:ext cx="5667375" cy="704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Both the 90% and 95% confidence intervals do not include 75 credits so it is not a reasonable conclusion that most students who take Introductory Statistics have completed 75 credits.</a:t>
          </a:r>
        </a:p>
      </xdr:txBody>
    </xdr:sp>
    <xdr:clientData/>
  </xdr:twoCellAnchor>
  <xdr:twoCellAnchor>
    <xdr:from>
      <xdr:col>1</xdr:col>
      <xdr:colOff>590549</xdr:colOff>
      <xdr:row>102</xdr:row>
      <xdr:rowOff>95250</xdr:rowOff>
    </xdr:from>
    <xdr:to>
      <xdr:col>12</xdr:col>
      <xdr:colOff>238125</xdr:colOff>
      <xdr:row>106</xdr:row>
      <xdr:rowOff>123825</xdr:rowOff>
    </xdr:to>
    <xdr:sp macro="" textlink="">
      <xdr:nvSpPr>
        <xdr:cNvPr id="4" name="TextBox 3"/>
        <xdr:cNvSpPr txBox="1"/>
      </xdr:nvSpPr>
      <xdr:spPr>
        <a:xfrm>
          <a:off x="1857374" y="19659600"/>
          <a:ext cx="6915151"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It is reasonable to conclude that the population</a:t>
          </a:r>
          <a:r>
            <a:rPr lang="en-US" sz="1100" baseline="0"/>
            <a:t> mean age is 35 years old because both the 95 and 99 percent confidence intervals include  35. Specifically, 35 is between the endpoints 34.10 and 38.90 for the 95% confidence interval. Also, 35 is between 33.29 and 39.71 for the 99% confidence interval.</a:t>
          </a:r>
          <a:endParaRPr lang="en-US" sz="1100"/>
        </a:p>
      </xdr:txBody>
    </xdr:sp>
    <xdr:clientData/>
  </xdr:twoCellAnchor>
  <xdr:twoCellAnchor>
    <xdr:from>
      <xdr:col>0</xdr:col>
      <xdr:colOff>66674</xdr:colOff>
      <xdr:row>157</xdr:row>
      <xdr:rowOff>142875</xdr:rowOff>
    </xdr:from>
    <xdr:to>
      <xdr:col>6</xdr:col>
      <xdr:colOff>419099</xdr:colOff>
      <xdr:row>162</xdr:row>
      <xdr:rowOff>171450</xdr:rowOff>
    </xdr:to>
    <xdr:sp macro="" textlink="">
      <xdr:nvSpPr>
        <xdr:cNvPr id="5" name="TextBox 4"/>
        <xdr:cNvSpPr txBox="1"/>
      </xdr:nvSpPr>
      <xdr:spPr>
        <a:xfrm>
          <a:off x="66674" y="30327600"/>
          <a:ext cx="5229225"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a:t>
          </a:r>
          <a:r>
            <a:rPr lang="en-US" sz="1100" baseline="0"/>
            <a:t>  value 0.85 is not in the  95% confidence interval (0.6026, 0.7851), </a:t>
          </a:r>
          <a:r>
            <a:rPr lang="en-US" sz="1100" baseline="0">
              <a:solidFill>
                <a:schemeClr val="dk1"/>
              </a:solidFill>
              <a:effectLst/>
              <a:latin typeface="+mn-lt"/>
              <a:ea typeface="+mn-ea"/>
              <a:cs typeface="+mn-cs"/>
            </a:rPr>
            <a:t>90% confidence interval (0.6173, 0.7705),  and 99% confidence interval (0.5740, 0.8138). So we conclude that 85% or 0.85 is not a reasonable estimate of the true proportion of students who were born in PA.</a:t>
          </a:r>
          <a:endParaRPr lang="en-US" sz="1100"/>
        </a:p>
      </xdr:txBody>
    </xdr:sp>
    <xdr:clientData/>
  </xdr:twoCellAnchor>
  <xdr:twoCellAnchor>
    <xdr:from>
      <xdr:col>0</xdr:col>
      <xdr:colOff>161925</xdr:colOff>
      <xdr:row>204</xdr:row>
      <xdr:rowOff>0</xdr:rowOff>
    </xdr:from>
    <xdr:to>
      <xdr:col>5</xdr:col>
      <xdr:colOff>66675</xdr:colOff>
      <xdr:row>209</xdr:row>
      <xdr:rowOff>57150</xdr:rowOff>
    </xdr:to>
    <xdr:sp macro="" textlink="">
      <xdr:nvSpPr>
        <xdr:cNvPr id="6" name="TextBox 5"/>
        <xdr:cNvSpPr txBox="1"/>
      </xdr:nvSpPr>
      <xdr:spPr>
        <a:xfrm>
          <a:off x="161925" y="39757350"/>
          <a:ext cx="48196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null hypothesis</a:t>
          </a:r>
          <a:r>
            <a:rPr lang="en-US" sz="1100" baseline="0"/>
            <a:t> that the population mean is less than or equal to 63.6 inches  is rejected because the computed z of 2.137 lies in the area to the right of 1.645. In addition, the p-value of 0.0163 is less than the 0.05 level of significance. We accept the alternate hypothesis that  the population mean  is  is greater than 63.6 inches.</a:t>
          </a:r>
          <a:endParaRPr lang="en-US" sz="1100"/>
        </a:p>
      </xdr:txBody>
    </xdr:sp>
    <xdr:clientData/>
  </xdr:twoCellAnchor>
  <xdr:twoCellAnchor>
    <xdr:from>
      <xdr:col>0</xdr:col>
      <xdr:colOff>0</xdr:colOff>
      <xdr:row>227</xdr:row>
      <xdr:rowOff>0</xdr:rowOff>
    </xdr:from>
    <xdr:to>
      <xdr:col>4</xdr:col>
      <xdr:colOff>514350</xdr:colOff>
      <xdr:row>232</xdr:row>
      <xdr:rowOff>57150</xdr:rowOff>
    </xdr:to>
    <xdr:sp macro="" textlink="">
      <xdr:nvSpPr>
        <xdr:cNvPr id="7" name="TextBox 6"/>
        <xdr:cNvSpPr txBox="1"/>
      </xdr:nvSpPr>
      <xdr:spPr>
        <a:xfrm>
          <a:off x="0" y="44224575"/>
          <a:ext cx="48196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null hypothesis</a:t>
          </a:r>
          <a:r>
            <a:rPr lang="en-US" sz="1100" baseline="0"/>
            <a:t> that the population mean is equal to 63.6 inches  is rejected because the computed z of 2.137 lies in the area to the right of the upper critical value of  1.96. In addition, the two-tailed p-value of 0.0326 is less than the 0.05 level of significance. We accept the alternate hypothesis that  the population mean  is  is not equal to 63.6 inches.</a:t>
          </a:r>
          <a:endParaRPr lang="en-US" sz="1100"/>
        </a:p>
      </xdr:txBody>
    </xdr:sp>
    <xdr:clientData/>
  </xdr:twoCellAnchor>
  <xdr:twoCellAnchor>
    <xdr:from>
      <xdr:col>0</xdr:col>
      <xdr:colOff>9525</xdr:colOff>
      <xdr:row>261</xdr:row>
      <xdr:rowOff>180975</xdr:rowOff>
    </xdr:from>
    <xdr:to>
      <xdr:col>4</xdr:col>
      <xdr:colOff>523875</xdr:colOff>
      <xdr:row>267</xdr:row>
      <xdr:rowOff>47625</xdr:rowOff>
    </xdr:to>
    <xdr:sp macro="" textlink="">
      <xdr:nvSpPr>
        <xdr:cNvPr id="8" name="TextBox 7"/>
        <xdr:cNvSpPr txBox="1"/>
      </xdr:nvSpPr>
      <xdr:spPr>
        <a:xfrm>
          <a:off x="9525" y="50958750"/>
          <a:ext cx="49339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null hypothesis</a:t>
          </a:r>
          <a:r>
            <a:rPr lang="en-US" sz="1100" baseline="0"/>
            <a:t> that the population mean is  greater than or equal to 40 years old is rejected because the computed t of -2.966 lies in the area to the left of the critical value of  -1.69. In addition, the one-tailed p-value of 0.0027 is less than the 0.05 level of significance. We accept the alternate hypothesis that  the population mean  is  less than 40 years old.</a:t>
          </a:r>
          <a:endParaRPr lang="en-US" sz="1100"/>
        </a:p>
      </xdr:txBody>
    </xdr:sp>
    <xdr:clientData/>
  </xdr:twoCellAnchor>
  <xdr:twoCellAnchor>
    <xdr:from>
      <xdr:col>0</xdr:col>
      <xdr:colOff>95250</xdr:colOff>
      <xdr:row>295</xdr:row>
      <xdr:rowOff>152400</xdr:rowOff>
    </xdr:from>
    <xdr:to>
      <xdr:col>5</xdr:col>
      <xdr:colOff>0</xdr:colOff>
      <xdr:row>301</xdr:row>
      <xdr:rowOff>19050</xdr:rowOff>
    </xdr:to>
    <xdr:sp macro="" textlink="">
      <xdr:nvSpPr>
        <xdr:cNvPr id="10" name="TextBox 9"/>
        <xdr:cNvSpPr txBox="1"/>
      </xdr:nvSpPr>
      <xdr:spPr>
        <a:xfrm>
          <a:off x="95250" y="57531000"/>
          <a:ext cx="49339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null hypothesis</a:t>
          </a:r>
          <a:r>
            <a:rPr lang="en-US" sz="1100" baseline="0"/>
            <a:t> that the population mean is  equal to  35 years old  is not rejected because the computed t of 1.271 lies in the area between -2.03 and 2.03. In addition, the two-tailed p-value of 0.2121 is greater than the 0.05 level of significance.  We conclude that the population mean  is not different from 35 years old.</a:t>
          </a:r>
        </a:p>
        <a:p>
          <a:endParaRPr lang="en-US" sz="1100"/>
        </a:p>
      </xdr:txBody>
    </xdr:sp>
    <xdr:clientData/>
  </xdr:twoCellAnchor>
  <xdr:twoCellAnchor>
    <xdr:from>
      <xdr:col>0</xdr:col>
      <xdr:colOff>0</xdr:colOff>
      <xdr:row>328</xdr:row>
      <xdr:rowOff>0</xdr:rowOff>
    </xdr:from>
    <xdr:to>
      <xdr:col>4</xdr:col>
      <xdr:colOff>514350</xdr:colOff>
      <xdr:row>333</xdr:row>
      <xdr:rowOff>57150</xdr:rowOff>
    </xdr:to>
    <xdr:sp macro="" textlink="">
      <xdr:nvSpPr>
        <xdr:cNvPr id="11" name="TextBox 10"/>
        <xdr:cNvSpPr txBox="1"/>
      </xdr:nvSpPr>
      <xdr:spPr>
        <a:xfrm>
          <a:off x="0" y="63788925"/>
          <a:ext cx="5238750" cy="1009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null hypothesis</a:t>
          </a:r>
          <a:r>
            <a:rPr lang="en-US" sz="1100" baseline="0"/>
            <a:t> that the population proportion is  less than or equal to equal to 0.60 is rejected because the computed t of 1.897 lies in the area greater than 1.645. In addition, the one-tailed p-value of 0.0289 is less than the 0.05 level of significance.  We conclude that more than 60% of SCPS students were born in PA.</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9"/>
  <sheetViews>
    <sheetView tabSelected="1" workbookViewId="0">
      <selection activeCell="D5" sqref="D5"/>
    </sheetView>
  </sheetViews>
  <sheetFormatPr defaultRowHeight="15" x14ac:dyDescent="0.25"/>
  <cols>
    <col min="1" max="1" width="25.28515625" customWidth="1"/>
    <col min="2" max="2" width="18.85546875" bestFit="1" customWidth="1"/>
    <col min="3" max="3" width="13.7109375" customWidth="1"/>
    <col min="4" max="4" width="13" customWidth="1"/>
  </cols>
  <sheetData>
    <row r="1" spans="1:6" ht="21" x14ac:dyDescent="0.35">
      <c r="A1" s="14" t="s">
        <v>51</v>
      </c>
    </row>
    <row r="3" spans="1:6" ht="21" x14ac:dyDescent="0.35">
      <c r="A3" s="14" t="s">
        <v>2</v>
      </c>
    </row>
    <row r="4" spans="1:6" ht="18.75" x14ac:dyDescent="0.3">
      <c r="A4" s="3"/>
    </row>
    <row r="5" spans="1:6" ht="18.75" x14ac:dyDescent="0.3">
      <c r="A5" s="3" t="s">
        <v>3</v>
      </c>
    </row>
    <row r="6" spans="1:6" ht="15.75" x14ac:dyDescent="0.25">
      <c r="A6" s="15" t="s">
        <v>4</v>
      </c>
    </row>
    <row r="7" spans="1:6" x14ac:dyDescent="0.25">
      <c r="A7" s="4" t="s">
        <v>12</v>
      </c>
      <c r="B7" s="4"/>
      <c r="C7" s="4"/>
      <c r="D7" s="4"/>
    </row>
    <row r="9" spans="1:6" ht="15.75" x14ac:dyDescent="0.25">
      <c r="A9" s="15" t="s">
        <v>5</v>
      </c>
    </row>
    <row r="10" spans="1:6" x14ac:dyDescent="0.25">
      <c r="A10" t="s">
        <v>6</v>
      </c>
    </row>
    <row r="11" spans="1:6" x14ac:dyDescent="0.25">
      <c r="A11" s="5" t="s">
        <v>7</v>
      </c>
      <c r="B11" s="6"/>
      <c r="C11" s="6"/>
      <c r="D11" s="7"/>
      <c r="E11">
        <v>2.48</v>
      </c>
      <c r="F11" t="s">
        <v>8</v>
      </c>
    </row>
    <row r="12" spans="1:6" x14ac:dyDescent="0.25">
      <c r="C12" s="5" t="s">
        <v>9</v>
      </c>
      <c r="D12" s="7"/>
      <c r="E12">
        <v>64.73</v>
      </c>
      <c r="F12" t="s">
        <v>8</v>
      </c>
    </row>
    <row r="13" spans="1:6" x14ac:dyDescent="0.25">
      <c r="C13" s="5" t="s">
        <v>10</v>
      </c>
      <c r="D13" s="7"/>
      <c r="E13" s="8">
        <v>0.9</v>
      </c>
    </row>
    <row r="14" spans="1:6" x14ac:dyDescent="0.25">
      <c r="C14" s="10" t="s">
        <v>14</v>
      </c>
      <c r="D14" s="10"/>
      <c r="E14" s="11">
        <v>22</v>
      </c>
    </row>
    <row r="16" spans="1:6" x14ac:dyDescent="0.25">
      <c r="A16" t="s">
        <v>11</v>
      </c>
    </row>
    <row r="17" spans="1:3" x14ac:dyDescent="0.25">
      <c r="A17" t="s">
        <v>21</v>
      </c>
      <c r="B17" s="9">
        <f>-NORMSINV((1-E13)/2)</f>
        <v>1.6448536269514726</v>
      </c>
    </row>
    <row r="18" spans="1:3" x14ac:dyDescent="0.25">
      <c r="A18" t="s">
        <v>13</v>
      </c>
      <c r="B18" s="12">
        <f>B17*E11/SQRT(E14)</f>
        <v>0.86969624948412139</v>
      </c>
    </row>
    <row r="19" spans="1:3" x14ac:dyDescent="0.25">
      <c r="A19" s="10" t="s">
        <v>15</v>
      </c>
      <c r="B19" s="13">
        <f>$E$12-$B$18</f>
        <v>63.860303750515882</v>
      </c>
      <c r="C19" t="s">
        <v>8</v>
      </c>
    </row>
    <row r="20" spans="1:3" x14ac:dyDescent="0.25">
      <c r="A20" s="10" t="s">
        <v>16</v>
      </c>
      <c r="B20" s="13">
        <f>$E$12+$B$18</f>
        <v>65.599696249484126</v>
      </c>
      <c r="C20" t="s">
        <v>8</v>
      </c>
    </row>
    <row r="22" spans="1:3" x14ac:dyDescent="0.25">
      <c r="A22" t="s">
        <v>17</v>
      </c>
    </row>
    <row r="24" spans="1:3" ht="15.75" x14ac:dyDescent="0.25">
      <c r="A24" s="15" t="s">
        <v>18</v>
      </c>
    </row>
    <row r="34" spans="1:5" s="19" customFormat="1" x14ac:dyDescent="0.25"/>
    <row r="35" spans="1:5" ht="18.75" x14ac:dyDescent="0.3">
      <c r="A35" s="3" t="s">
        <v>19</v>
      </c>
    </row>
    <row r="36" spans="1:5" ht="15.75" x14ac:dyDescent="0.25">
      <c r="A36" s="1" t="s">
        <v>1</v>
      </c>
      <c r="C36" s="15" t="s">
        <v>4</v>
      </c>
    </row>
    <row r="37" spans="1:5" ht="15.75" x14ac:dyDescent="0.25">
      <c r="A37" s="1">
        <v>29</v>
      </c>
      <c r="C37" s="5" t="s">
        <v>9</v>
      </c>
      <c r="D37" s="7"/>
      <c r="E37">
        <f>AVERAGE($A$37:$A$59)</f>
        <v>50.956521739130437</v>
      </c>
    </row>
    <row r="38" spans="1:5" ht="15.75" x14ac:dyDescent="0.25">
      <c r="A38" s="1">
        <v>40</v>
      </c>
      <c r="C38" s="10" t="s">
        <v>20</v>
      </c>
      <c r="D38" s="10"/>
      <c r="E38">
        <f>_xlfn.STDEV.S($A$37:$A$59)</f>
        <v>21.53111545662054</v>
      </c>
    </row>
    <row r="39" spans="1:5" ht="15.75" x14ac:dyDescent="0.25">
      <c r="A39" s="1">
        <v>85</v>
      </c>
      <c r="C39" s="5" t="s">
        <v>10</v>
      </c>
      <c r="D39" s="7"/>
      <c r="E39" s="8">
        <v>0.95</v>
      </c>
    </row>
    <row r="40" spans="1:5" ht="15.75" x14ac:dyDescent="0.25">
      <c r="A40" s="1">
        <v>33</v>
      </c>
      <c r="C40" s="10" t="s">
        <v>14</v>
      </c>
      <c r="D40" s="10"/>
      <c r="E40">
        <f>COUNT($A$37:$A$59)</f>
        <v>23</v>
      </c>
    </row>
    <row r="41" spans="1:5" ht="15.75" x14ac:dyDescent="0.25">
      <c r="A41" s="1">
        <v>61</v>
      </c>
    </row>
    <row r="42" spans="1:5" ht="15.75" x14ac:dyDescent="0.25">
      <c r="A42" s="1">
        <v>52</v>
      </c>
      <c r="C42" s="10" t="s">
        <v>22</v>
      </c>
      <c r="E42">
        <f>E40-1</f>
        <v>22</v>
      </c>
    </row>
    <row r="43" spans="1:5" ht="15.75" x14ac:dyDescent="0.25">
      <c r="A43" s="1">
        <v>48</v>
      </c>
      <c r="C43" s="17" t="s">
        <v>23</v>
      </c>
      <c r="E43">
        <f>TINV(1-E39,E42)</f>
        <v>2.0738730679040249</v>
      </c>
    </row>
    <row r="44" spans="1:5" ht="15.75" x14ac:dyDescent="0.25">
      <c r="A44" s="1">
        <v>50</v>
      </c>
      <c r="C44" s="18" t="s">
        <v>13</v>
      </c>
      <c r="D44" s="10"/>
      <c r="E44">
        <f>E43*E38/SQRT(E40)</f>
        <v>9.3107525254710151</v>
      </c>
    </row>
    <row r="45" spans="1:5" ht="15.75" x14ac:dyDescent="0.25">
      <c r="A45" s="1">
        <v>60</v>
      </c>
      <c r="C45" s="10" t="s">
        <v>15</v>
      </c>
      <c r="D45" s="16">
        <f>E37-E44</f>
        <v>41.64576921365942</v>
      </c>
    </row>
    <row r="46" spans="1:5" ht="15.75" x14ac:dyDescent="0.25">
      <c r="A46" s="1">
        <v>12</v>
      </c>
      <c r="C46" s="10" t="s">
        <v>16</v>
      </c>
      <c r="D46" s="16">
        <f>E37+E44</f>
        <v>60.267274264601454</v>
      </c>
    </row>
    <row r="47" spans="1:5" ht="15.75" x14ac:dyDescent="0.25">
      <c r="A47" s="1">
        <v>48</v>
      </c>
    </row>
    <row r="48" spans="1:5" ht="15.75" x14ac:dyDescent="0.25">
      <c r="A48" s="1">
        <v>57</v>
      </c>
      <c r="C48" t="s">
        <v>24</v>
      </c>
    </row>
    <row r="49" spans="1:5" ht="15.75" x14ac:dyDescent="0.25">
      <c r="A49" s="1">
        <v>62</v>
      </c>
    </row>
    <row r="50" spans="1:5" ht="15.75" x14ac:dyDescent="0.25">
      <c r="A50" s="1">
        <v>70</v>
      </c>
      <c r="C50" s="15" t="s">
        <v>5</v>
      </c>
    </row>
    <row r="51" spans="1:5" ht="15.75" x14ac:dyDescent="0.25">
      <c r="A51" s="1">
        <v>64</v>
      </c>
      <c r="C51" s="5" t="s">
        <v>9</v>
      </c>
      <c r="D51" s="7"/>
      <c r="E51">
        <f>AVERAGE($A$37:$A$59)</f>
        <v>50.956521739130437</v>
      </c>
    </row>
    <row r="52" spans="1:5" ht="15.75" x14ac:dyDescent="0.25">
      <c r="A52" s="1">
        <v>106</v>
      </c>
      <c r="C52" s="10" t="s">
        <v>20</v>
      </c>
      <c r="D52" s="10"/>
      <c r="E52">
        <f>_xlfn.STDEV.S($A$37:$A$59)</f>
        <v>21.53111545662054</v>
      </c>
    </row>
    <row r="53" spans="1:5" ht="15.75" x14ac:dyDescent="0.25">
      <c r="A53" s="1">
        <v>70</v>
      </c>
      <c r="C53" s="5" t="s">
        <v>10</v>
      </c>
      <c r="D53" s="7"/>
      <c r="E53" s="8">
        <v>0.9</v>
      </c>
    </row>
    <row r="54" spans="1:5" ht="15.75" x14ac:dyDescent="0.25">
      <c r="A54" s="1">
        <v>31</v>
      </c>
      <c r="C54" s="10" t="s">
        <v>14</v>
      </c>
      <c r="D54" s="10"/>
      <c r="E54">
        <f>COUNT($A$37:$A$59)</f>
        <v>23</v>
      </c>
    </row>
    <row r="55" spans="1:5" ht="15.75" x14ac:dyDescent="0.25">
      <c r="A55" s="1">
        <v>25</v>
      </c>
    </row>
    <row r="56" spans="1:5" ht="15.75" x14ac:dyDescent="0.25">
      <c r="A56" s="1">
        <v>43</v>
      </c>
      <c r="C56" s="10" t="s">
        <v>22</v>
      </c>
      <c r="E56">
        <f>E54-1</f>
        <v>22</v>
      </c>
    </row>
    <row r="57" spans="1:5" ht="15.75" x14ac:dyDescent="0.25">
      <c r="A57" s="1">
        <v>48</v>
      </c>
      <c r="C57" s="17" t="s">
        <v>23</v>
      </c>
      <c r="E57">
        <f>TINV(1-E53,E56)</f>
        <v>1.7171443743802424</v>
      </c>
    </row>
    <row r="58" spans="1:5" ht="15.75" x14ac:dyDescent="0.25">
      <c r="A58" s="1">
        <v>18</v>
      </c>
      <c r="C58" s="18" t="s">
        <v>13</v>
      </c>
      <c r="D58" s="10"/>
      <c r="E58">
        <f>E57*E52/SQRT(E54)</f>
        <v>7.7092019602325443</v>
      </c>
    </row>
    <row r="59" spans="1:5" ht="15.75" x14ac:dyDescent="0.25">
      <c r="A59" s="1">
        <v>60</v>
      </c>
      <c r="C59" s="10" t="s">
        <v>15</v>
      </c>
      <c r="D59" s="16">
        <f>E51-E58</f>
        <v>43.247319778897889</v>
      </c>
    </row>
    <row r="60" spans="1:5" x14ac:dyDescent="0.25">
      <c r="C60" s="10" t="s">
        <v>16</v>
      </c>
      <c r="D60" s="16">
        <f>E51+E58</f>
        <v>58.665723699362985</v>
      </c>
    </row>
    <row r="62" spans="1:5" x14ac:dyDescent="0.25">
      <c r="C62" t="s">
        <v>25</v>
      </c>
    </row>
    <row r="64" spans="1:5" ht="15.75" x14ac:dyDescent="0.25">
      <c r="C64" s="15" t="s">
        <v>18</v>
      </c>
    </row>
    <row r="70" spans="1:5" s="19" customFormat="1" x14ac:dyDescent="0.25"/>
    <row r="71" spans="1:5" ht="18.75" x14ac:dyDescent="0.3">
      <c r="A71" s="3" t="s">
        <v>29</v>
      </c>
    </row>
    <row r="72" spans="1:5" x14ac:dyDescent="0.25">
      <c r="A72" t="s">
        <v>0</v>
      </c>
    </row>
    <row r="73" spans="1:5" ht="15.75" x14ac:dyDescent="0.25">
      <c r="A73">
        <v>25</v>
      </c>
      <c r="C73" s="15" t="s">
        <v>4</v>
      </c>
    </row>
    <row r="74" spans="1:5" x14ac:dyDescent="0.25">
      <c r="A74">
        <v>30</v>
      </c>
      <c r="C74" s="5" t="s">
        <v>9</v>
      </c>
      <c r="D74" s="7"/>
      <c r="E74">
        <f>AVERAGE($A$73:$A$108)</f>
        <v>36.5</v>
      </c>
    </row>
    <row r="75" spans="1:5" x14ac:dyDescent="0.25">
      <c r="A75">
        <v>43</v>
      </c>
      <c r="C75" s="10" t="s">
        <v>20</v>
      </c>
      <c r="D75" s="10"/>
      <c r="E75">
        <f>_xlfn.STDEV.S($A$73:$A$108)</f>
        <v>7.0811621322249882</v>
      </c>
    </row>
    <row r="76" spans="1:5" x14ac:dyDescent="0.25">
      <c r="A76">
        <v>28</v>
      </c>
      <c r="C76" s="5" t="s">
        <v>10</v>
      </c>
      <c r="D76" s="7"/>
      <c r="E76" s="8">
        <v>0.95</v>
      </c>
    </row>
    <row r="77" spans="1:5" x14ac:dyDescent="0.25">
      <c r="A77">
        <v>37</v>
      </c>
      <c r="C77" s="10" t="s">
        <v>14</v>
      </c>
      <c r="D77" s="10"/>
      <c r="E77">
        <f>COUNT($A$73:$A$108)</f>
        <v>36</v>
      </c>
    </row>
    <row r="78" spans="1:5" x14ac:dyDescent="0.25">
      <c r="A78">
        <v>46</v>
      </c>
    </row>
    <row r="79" spans="1:5" x14ac:dyDescent="0.25">
      <c r="A79">
        <v>37</v>
      </c>
      <c r="C79" s="10" t="s">
        <v>22</v>
      </c>
      <c r="E79">
        <f>E77-1</f>
        <v>35</v>
      </c>
    </row>
    <row r="80" spans="1:5" x14ac:dyDescent="0.25">
      <c r="A80">
        <v>42</v>
      </c>
      <c r="C80" s="17" t="s">
        <v>23</v>
      </c>
      <c r="E80">
        <f>TINV(1-E76,E79)</f>
        <v>2.0301079282503438</v>
      </c>
    </row>
    <row r="81" spans="1:5" x14ac:dyDescent="0.25">
      <c r="A81">
        <v>27</v>
      </c>
      <c r="C81" s="18" t="s">
        <v>13</v>
      </c>
      <c r="D81" s="10"/>
      <c r="E81">
        <f>E80*E75/SQRT(E77)</f>
        <v>2.3959205643093431</v>
      </c>
    </row>
    <row r="82" spans="1:5" x14ac:dyDescent="0.25">
      <c r="A82">
        <v>36</v>
      </c>
      <c r="C82" s="10" t="s">
        <v>15</v>
      </c>
      <c r="D82" s="16">
        <f>E74-E81</f>
        <v>34.104079435690657</v>
      </c>
    </row>
    <row r="83" spans="1:5" x14ac:dyDescent="0.25">
      <c r="A83">
        <v>28</v>
      </c>
      <c r="C83" s="10" t="s">
        <v>16</v>
      </c>
      <c r="D83" s="16">
        <f>E74+E81</f>
        <v>38.895920564309343</v>
      </c>
    </row>
    <row r="84" spans="1:5" x14ac:dyDescent="0.25">
      <c r="A84">
        <v>48</v>
      </c>
    </row>
    <row r="85" spans="1:5" x14ac:dyDescent="0.25">
      <c r="A85">
        <v>33</v>
      </c>
      <c r="C85" t="s">
        <v>30</v>
      </c>
    </row>
    <row r="86" spans="1:5" x14ac:dyDescent="0.25">
      <c r="A86">
        <v>43</v>
      </c>
    </row>
    <row r="87" spans="1:5" ht="15.75" x14ac:dyDescent="0.25">
      <c r="A87">
        <v>30</v>
      </c>
      <c r="C87" s="15" t="s">
        <v>5</v>
      </c>
    </row>
    <row r="88" spans="1:5" x14ac:dyDescent="0.25">
      <c r="A88">
        <v>37</v>
      </c>
      <c r="C88" s="5" t="s">
        <v>9</v>
      </c>
      <c r="D88" s="7"/>
      <c r="E88">
        <f>AVERAGE($A$73:$A$108)</f>
        <v>36.5</v>
      </c>
    </row>
    <row r="89" spans="1:5" x14ac:dyDescent="0.25">
      <c r="A89">
        <v>51</v>
      </c>
      <c r="C89" s="10" t="s">
        <v>20</v>
      </c>
      <c r="D89" s="10"/>
      <c r="E89">
        <f>_xlfn.STDEV.S($A$73:$A$108)</f>
        <v>7.0811621322249882</v>
      </c>
    </row>
    <row r="90" spans="1:5" x14ac:dyDescent="0.25">
      <c r="A90">
        <v>33</v>
      </c>
      <c r="C90" s="5" t="s">
        <v>10</v>
      </c>
      <c r="D90" s="7"/>
      <c r="E90" s="8">
        <v>0.99</v>
      </c>
    </row>
    <row r="91" spans="1:5" x14ac:dyDescent="0.25">
      <c r="A91">
        <v>34</v>
      </c>
      <c r="C91" s="10" t="s">
        <v>14</v>
      </c>
      <c r="D91" s="10"/>
      <c r="E91">
        <f>COUNT($A$73:$A$108)</f>
        <v>36</v>
      </c>
    </row>
    <row r="92" spans="1:5" x14ac:dyDescent="0.25">
      <c r="A92">
        <v>32</v>
      </c>
    </row>
    <row r="93" spans="1:5" x14ac:dyDescent="0.25">
      <c r="A93">
        <v>30</v>
      </c>
      <c r="C93" s="10" t="s">
        <v>22</v>
      </c>
      <c r="E93">
        <f>E91-1</f>
        <v>35</v>
      </c>
    </row>
    <row r="94" spans="1:5" x14ac:dyDescent="0.25">
      <c r="A94">
        <v>45</v>
      </c>
      <c r="C94" s="17" t="s">
        <v>23</v>
      </c>
      <c r="E94">
        <f>TINV(1-E90,E93)</f>
        <v>2.7238055892080912</v>
      </c>
    </row>
    <row r="95" spans="1:5" x14ac:dyDescent="0.25">
      <c r="A95">
        <v>33</v>
      </c>
      <c r="C95" s="18" t="s">
        <v>13</v>
      </c>
      <c r="D95" s="10"/>
      <c r="E95">
        <f>E94*E89/SQRT(E91)</f>
        <v>3.2146181656405179</v>
      </c>
    </row>
    <row r="96" spans="1:5" x14ac:dyDescent="0.25">
      <c r="A96">
        <v>40</v>
      </c>
      <c r="C96" s="10" t="s">
        <v>15</v>
      </c>
      <c r="D96" s="16">
        <f>E88-E95</f>
        <v>33.285381834359484</v>
      </c>
    </row>
    <row r="97" spans="1:7" x14ac:dyDescent="0.25">
      <c r="A97">
        <v>36</v>
      </c>
      <c r="C97" s="10" t="s">
        <v>16</v>
      </c>
      <c r="D97" s="16">
        <f>E88+E95</f>
        <v>39.714618165640516</v>
      </c>
    </row>
    <row r="98" spans="1:7" x14ac:dyDescent="0.25">
      <c r="A98">
        <v>40</v>
      </c>
    </row>
    <row r="99" spans="1:7" x14ac:dyDescent="0.25">
      <c r="A99" s="2">
        <v>44</v>
      </c>
      <c r="C99" t="s">
        <v>31</v>
      </c>
    </row>
    <row r="100" spans="1:7" x14ac:dyDescent="0.25">
      <c r="A100">
        <v>37</v>
      </c>
    </row>
    <row r="101" spans="1:7" x14ac:dyDescent="0.25">
      <c r="A101">
        <v>29</v>
      </c>
    </row>
    <row r="102" spans="1:7" ht="15.75" x14ac:dyDescent="0.25">
      <c r="A102">
        <v>33</v>
      </c>
      <c r="C102" s="15" t="s">
        <v>18</v>
      </c>
    </row>
    <row r="103" spans="1:7" x14ac:dyDescent="0.25">
      <c r="A103">
        <v>31</v>
      </c>
    </row>
    <row r="104" spans="1:7" x14ac:dyDescent="0.25">
      <c r="A104">
        <v>53</v>
      </c>
    </row>
    <row r="105" spans="1:7" x14ac:dyDescent="0.25">
      <c r="A105">
        <v>35</v>
      </c>
    </row>
    <row r="106" spans="1:7" x14ac:dyDescent="0.25">
      <c r="A106">
        <v>32</v>
      </c>
    </row>
    <row r="107" spans="1:7" x14ac:dyDescent="0.25">
      <c r="A107">
        <v>31</v>
      </c>
    </row>
    <row r="108" spans="1:7" x14ac:dyDescent="0.25">
      <c r="A108">
        <v>45</v>
      </c>
    </row>
    <row r="109" spans="1:7" ht="15.75" x14ac:dyDescent="0.25">
      <c r="C109" s="15" t="s">
        <v>26</v>
      </c>
    </row>
    <row r="110" spans="1:7" x14ac:dyDescent="0.25">
      <c r="C110" s="5" t="s">
        <v>10</v>
      </c>
      <c r="D110" s="6"/>
      <c r="E110" s="6"/>
      <c r="F110" s="7"/>
      <c r="G110" s="20">
        <v>0.95</v>
      </c>
    </row>
    <row r="111" spans="1:7" x14ac:dyDescent="0.25">
      <c r="C111" s="5" t="s">
        <v>28</v>
      </c>
      <c r="D111" s="6"/>
      <c r="E111" s="6"/>
      <c r="F111" s="7"/>
      <c r="G111" s="10">
        <f>_xlfn.STDEV.S($A$73:$A$108)</f>
        <v>7.0811621322249882</v>
      </c>
    </row>
    <row r="112" spans="1:7" x14ac:dyDescent="0.25">
      <c r="C112" s="5" t="s">
        <v>44</v>
      </c>
      <c r="D112" s="6"/>
      <c r="E112" s="6"/>
      <c r="F112" s="7"/>
      <c r="G112" s="10">
        <v>1</v>
      </c>
    </row>
    <row r="113" spans="1:7" x14ac:dyDescent="0.25">
      <c r="C113" s="21" t="s">
        <v>33</v>
      </c>
      <c r="D113" s="6"/>
      <c r="E113" s="6"/>
      <c r="F113" s="7"/>
      <c r="G113" s="10">
        <f>-NORMSINV((1-G110)/2)</f>
        <v>1.9599639845400536</v>
      </c>
    </row>
    <row r="115" spans="1:7" x14ac:dyDescent="0.25">
      <c r="C115" s="5" t="s">
        <v>32</v>
      </c>
      <c r="D115" s="6"/>
      <c r="E115" s="6"/>
      <c r="F115" s="7"/>
      <c r="G115" s="22">
        <f>ROUNDUP((G113*G111/G112)^2,0)</f>
        <v>193</v>
      </c>
    </row>
    <row r="117" spans="1:7" x14ac:dyDescent="0.25">
      <c r="C117" t="s">
        <v>34</v>
      </c>
    </row>
    <row r="118" spans="1:7" s="19" customFormat="1" x14ac:dyDescent="0.25"/>
    <row r="119" spans="1:7" ht="18.75" x14ac:dyDescent="0.3">
      <c r="A119" s="3" t="s">
        <v>35</v>
      </c>
    </row>
    <row r="120" spans="1:7" ht="15.75" x14ac:dyDescent="0.25">
      <c r="A120" s="15" t="s">
        <v>4</v>
      </c>
    </row>
    <row r="121" spans="1:7" x14ac:dyDescent="0.25">
      <c r="A121" s="23" t="s">
        <v>36</v>
      </c>
      <c r="B121" s="10">
        <v>68</v>
      </c>
    </row>
    <row r="122" spans="1:7" x14ac:dyDescent="0.25">
      <c r="A122" s="23" t="s">
        <v>27</v>
      </c>
      <c r="B122" s="10">
        <v>98</v>
      </c>
    </row>
    <row r="123" spans="1:7" x14ac:dyDescent="0.25">
      <c r="A123" s="23" t="s">
        <v>37</v>
      </c>
      <c r="B123" s="25">
        <f>B121/B122</f>
        <v>0.69387755102040816</v>
      </c>
    </row>
    <row r="125" spans="1:7" x14ac:dyDescent="0.25">
      <c r="A125" s="26" t="s">
        <v>38</v>
      </c>
    </row>
    <row r="127" spans="1:7" ht="15.75" x14ac:dyDescent="0.25">
      <c r="A127" s="15" t="s">
        <v>5</v>
      </c>
    </row>
    <row r="128" spans="1:7" x14ac:dyDescent="0.25">
      <c r="A128" s="10" t="s">
        <v>37</v>
      </c>
      <c r="B128" s="24">
        <f>$B$123</f>
        <v>0.69387755102040816</v>
      </c>
    </row>
    <row r="129" spans="1:2" x14ac:dyDescent="0.25">
      <c r="A129" s="10" t="s">
        <v>10</v>
      </c>
      <c r="B129" s="20">
        <v>0.95</v>
      </c>
    </row>
    <row r="130" spans="1:2" x14ac:dyDescent="0.25">
      <c r="A130" s="10" t="s">
        <v>33</v>
      </c>
      <c r="B130" s="10">
        <f>-NORMSINV((1-B129)/2)</f>
        <v>1.9599639845400536</v>
      </c>
    </row>
    <row r="131" spans="1:2" x14ac:dyDescent="0.25">
      <c r="A131" s="10" t="s">
        <v>13</v>
      </c>
      <c r="B131" s="10">
        <f>B130*SQRT(B128*(1-B128)/$B$122)</f>
        <v>9.1248148535454834E-2</v>
      </c>
    </row>
    <row r="132" spans="1:2" x14ac:dyDescent="0.25">
      <c r="A132" s="10" t="s">
        <v>15</v>
      </c>
      <c r="B132" s="25">
        <f>B128-B131</f>
        <v>0.60262940248495334</v>
      </c>
    </row>
    <row r="133" spans="1:2" x14ac:dyDescent="0.25">
      <c r="A133" s="10" t="s">
        <v>16</v>
      </c>
      <c r="B133" s="25">
        <f>B128+B131</f>
        <v>0.78512569955586298</v>
      </c>
    </row>
    <row r="135" spans="1:2" x14ac:dyDescent="0.25">
      <c r="A135" t="s">
        <v>39</v>
      </c>
    </row>
    <row r="137" spans="1:2" ht="15.75" x14ac:dyDescent="0.25">
      <c r="A137" s="15" t="s">
        <v>18</v>
      </c>
    </row>
    <row r="138" spans="1:2" x14ac:dyDescent="0.25">
      <c r="A138" s="10" t="s">
        <v>37</v>
      </c>
      <c r="B138" s="24">
        <f>$B$123</f>
        <v>0.69387755102040816</v>
      </c>
    </row>
    <row r="139" spans="1:2" x14ac:dyDescent="0.25">
      <c r="A139" s="10" t="s">
        <v>10</v>
      </c>
      <c r="B139" s="20">
        <v>0.9</v>
      </c>
    </row>
    <row r="140" spans="1:2" x14ac:dyDescent="0.25">
      <c r="A140" s="10" t="s">
        <v>33</v>
      </c>
      <c r="B140" s="10">
        <f>-NORMSINV((1-B139)/2)</f>
        <v>1.6448536269514726</v>
      </c>
    </row>
    <row r="141" spans="1:2" x14ac:dyDescent="0.25">
      <c r="A141" s="10" t="s">
        <v>13</v>
      </c>
      <c r="B141" s="10">
        <f>B140*SQRT(B138*(1-B138)/$B$122)</f>
        <v>7.6577860233677353E-2</v>
      </c>
    </row>
    <row r="142" spans="1:2" x14ac:dyDescent="0.25">
      <c r="A142" s="10" t="s">
        <v>15</v>
      </c>
      <c r="B142" s="25">
        <f>B138-B141</f>
        <v>0.61729969078673075</v>
      </c>
    </row>
    <row r="143" spans="1:2" x14ac:dyDescent="0.25">
      <c r="A143" s="10" t="s">
        <v>16</v>
      </c>
      <c r="B143" s="25">
        <f>B138+B141</f>
        <v>0.77045541125408556</v>
      </c>
    </row>
    <row r="145" spans="1:2" x14ac:dyDescent="0.25">
      <c r="A145" t="s">
        <v>40</v>
      </c>
    </row>
    <row r="147" spans="1:2" ht="15.75" x14ac:dyDescent="0.25">
      <c r="A147" s="15" t="s">
        <v>26</v>
      </c>
    </row>
    <row r="148" spans="1:2" x14ac:dyDescent="0.25">
      <c r="A148" s="10" t="s">
        <v>37</v>
      </c>
      <c r="B148" s="24">
        <f>$B$123</f>
        <v>0.69387755102040816</v>
      </c>
    </row>
    <row r="149" spans="1:2" x14ac:dyDescent="0.25">
      <c r="A149" s="10" t="s">
        <v>10</v>
      </c>
      <c r="B149" s="20">
        <v>0.99</v>
      </c>
    </row>
    <row r="150" spans="1:2" x14ac:dyDescent="0.25">
      <c r="A150" s="10" t="s">
        <v>33</v>
      </c>
      <c r="B150" s="10">
        <f>-NORMSINV((1-B149)/2)</f>
        <v>2.5758293035488999</v>
      </c>
    </row>
    <row r="151" spans="1:2" x14ac:dyDescent="0.25">
      <c r="A151" s="10" t="s">
        <v>13</v>
      </c>
      <c r="B151" s="10">
        <f>B150*SQRT(B148*(1-B148)/$B$122)</f>
        <v>0.11992039483693072</v>
      </c>
    </row>
    <row r="152" spans="1:2" x14ac:dyDescent="0.25">
      <c r="A152" s="10" t="s">
        <v>15</v>
      </c>
      <c r="B152" s="25">
        <f>B148-B151</f>
        <v>0.57395715618347742</v>
      </c>
    </row>
    <row r="153" spans="1:2" x14ac:dyDescent="0.25">
      <c r="A153" s="10" t="s">
        <v>16</v>
      </c>
      <c r="B153" s="25">
        <f>B148+B151</f>
        <v>0.81379794585733889</v>
      </c>
    </row>
    <row r="155" spans="1:2" x14ac:dyDescent="0.25">
      <c r="A155" t="s">
        <v>41</v>
      </c>
    </row>
    <row r="157" spans="1:2" ht="15.75" x14ac:dyDescent="0.25">
      <c r="A157" s="15" t="s">
        <v>42</v>
      </c>
    </row>
    <row r="165" spans="1:5" ht="15.75" x14ac:dyDescent="0.25">
      <c r="A165" s="15" t="s">
        <v>43</v>
      </c>
    </row>
    <row r="166" spans="1:5" x14ac:dyDescent="0.25">
      <c r="A166" s="5" t="s">
        <v>10</v>
      </c>
      <c r="B166" s="6"/>
      <c r="C166" s="6"/>
      <c r="D166" s="7"/>
      <c r="E166" s="20">
        <v>0.95</v>
      </c>
    </row>
    <row r="167" spans="1:5" x14ac:dyDescent="0.25">
      <c r="A167" s="5" t="s">
        <v>45</v>
      </c>
      <c r="B167" s="6"/>
      <c r="C167" s="6"/>
      <c r="D167" s="7"/>
      <c r="E167" s="24">
        <f>$B$123</f>
        <v>0.69387755102040816</v>
      </c>
    </row>
    <row r="168" spans="1:5" x14ac:dyDescent="0.25">
      <c r="A168" s="5" t="s">
        <v>44</v>
      </c>
      <c r="B168" s="6"/>
      <c r="C168" s="6"/>
      <c r="D168" s="7"/>
      <c r="E168" s="20">
        <v>0.03</v>
      </c>
    </row>
    <row r="169" spans="1:5" x14ac:dyDescent="0.25">
      <c r="A169" s="21" t="s">
        <v>33</v>
      </c>
      <c r="B169" s="6"/>
      <c r="C169" s="6"/>
      <c r="D169" s="7"/>
      <c r="E169" s="10">
        <f>-NORMSINV((1-E166)/2)</f>
        <v>1.9599639845400536</v>
      </c>
    </row>
    <row r="171" spans="1:5" x14ac:dyDescent="0.25">
      <c r="A171" s="5" t="s">
        <v>32</v>
      </c>
      <c r="B171" s="6"/>
      <c r="C171" s="6"/>
      <c r="D171" s="7"/>
      <c r="E171" s="22">
        <f>ROUNDUP(E167*(1-E167)*(E169/E168)^2,0)</f>
        <v>907</v>
      </c>
    </row>
    <row r="173" spans="1:5" x14ac:dyDescent="0.25">
      <c r="A173" t="s">
        <v>46</v>
      </c>
    </row>
    <row r="175" spans="1:5" ht="15.75" x14ac:dyDescent="0.25">
      <c r="A175" s="15" t="s">
        <v>47</v>
      </c>
    </row>
    <row r="176" spans="1:5" x14ac:dyDescent="0.25">
      <c r="A176" s="5" t="s">
        <v>10</v>
      </c>
      <c r="B176" s="6"/>
      <c r="C176" s="6"/>
      <c r="D176" s="7"/>
      <c r="E176" s="20">
        <v>0.9</v>
      </c>
    </row>
    <row r="177" spans="1:5" x14ac:dyDescent="0.25">
      <c r="A177" s="5" t="s">
        <v>45</v>
      </c>
      <c r="B177" s="6"/>
      <c r="C177" s="6"/>
      <c r="D177" s="7"/>
      <c r="E177" s="24">
        <f>$B$123</f>
        <v>0.69387755102040816</v>
      </c>
    </row>
    <row r="178" spans="1:5" x14ac:dyDescent="0.25">
      <c r="A178" s="5" t="s">
        <v>44</v>
      </c>
      <c r="B178" s="6"/>
      <c r="C178" s="6"/>
      <c r="D178" s="7"/>
      <c r="E178" s="20">
        <v>0.05</v>
      </c>
    </row>
    <row r="179" spans="1:5" x14ac:dyDescent="0.25">
      <c r="A179" s="21" t="s">
        <v>33</v>
      </c>
      <c r="B179" s="6"/>
      <c r="C179" s="6"/>
      <c r="D179" s="7"/>
      <c r="E179" s="10">
        <f>-NORMSINV((1-E176)/2)</f>
        <v>1.6448536269514726</v>
      </c>
    </row>
    <row r="181" spans="1:5" x14ac:dyDescent="0.25">
      <c r="A181" s="5" t="s">
        <v>32</v>
      </c>
      <c r="B181" s="6"/>
      <c r="C181" s="6"/>
      <c r="D181" s="7"/>
      <c r="E181" s="22">
        <f>ROUNDUP(E177*(1-E177)*(E179/E178)^2,0)</f>
        <v>230</v>
      </c>
    </row>
    <row r="183" spans="1:5" x14ac:dyDescent="0.25">
      <c r="A183" t="s">
        <v>48</v>
      </c>
    </row>
    <row r="184" spans="1:5" x14ac:dyDescent="0.25">
      <c r="A184" t="s">
        <v>49</v>
      </c>
    </row>
    <row r="185" spans="1:5" x14ac:dyDescent="0.25">
      <c r="A185" t="s">
        <v>50</v>
      </c>
    </row>
    <row r="186" spans="1:5" s="19" customFormat="1" x14ac:dyDescent="0.25"/>
    <row r="187" spans="1:5" ht="18.75" x14ac:dyDescent="0.3">
      <c r="A187" s="3" t="s">
        <v>52</v>
      </c>
    </row>
    <row r="188" spans="1:5" ht="15.75" x14ac:dyDescent="0.25">
      <c r="A188" s="15" t="s">
        <v>4</v>
      </c>
    </row>
    <row r="189" spans="1:5" x14ac:dyDescent="0.25">
      <c r="A189" t="s">
        <v>53</v>
      </c>
    </row>
    <row r="190" spans="1:5" ht="18" x14ac:dyDescent="0.35">
      <c r="A190" t="s">
        <v>54</v>
      </c>
    </row>
    <row r="191" spans="1:5" ht="18" x14ac:dyDescent="0.35">
      <c r="A191" t="s">
        <v>55</v>
      </c>
    </row>
    <row r="193" spans="1:2" x14ac:dyDescent="0.25">
      <c r="A193" t="s">
        <v>56</v>
      </c>
    </row>
    <row r="194" spans="1:2" x14ac:dyDescent="0.25">
      <c r="A194" t="s">
        <v>57</v>
      </c>
      <c r="B194">
        <v>22</v>
      </c>
    </row>
    <row r="195" spans="1:2" x14ac:dyDescent="0.25">
      <c r="A195" t="s">
        <v>9</v>
      </c>
      <c r="B195">
        <v>64.73</v>
      </c>
    </row>
    <row r="196" spans="1:2" x14ac:dyDescent="0.25">
      <c r="A196" s="28" t="s">
        <v>58</v>
      </c>
      <c r="B196">
        <v>2.48</v>
      </c>
    </row>
    <row r="197" spans="1:2" x14ac:dyDescent="0.25">
      <c r="A197" t="s">
        <v>60</v>
      </c>
      <c r="B197">
        <v>63.6</v>
      </c>
    </row>
    <row r="199" spans="1:2" x14ac:dyDescent="0.25">
      <c r="A199" t="s">
        <v>59</v>
      </c>
      <c r="B199" s="29">
        <f>(B195-B197)/(B196/SQRT(B194))</f>
        <v>2.1371652454034225</v>
      </c>
    </row>
    <row r="201" spans="1:2" x14ac:dyDescent="0.25">
      <c r="A201" t="s">
        <v>62</v>
      </c>
      <c r="B201" s="31">
        <f>-NORMSINV(0.05)</f>
        <v>1.6448536269514726</v>
      </c>
    </row>
    <row r="203" spans="1:2" x14ac:dyDescent="0.25">
      <c r="A203" t="s">
        <v>61</v>
      </c>
      <c r="B203" s="30">
        <f>1-NORMSDIST(B199)</f>
        <v>1.6292276858871246E-2</v>
      </c>
    </row>
    <row r="211" spans="1:3" ht="15.75" x14ac:dyDescent="0.25">
      <c r="A211" s="15" t="s">
        <v>5</v>
      </c>
    </row>
    <row r="212" spans="1:3" x14ac:dyDescent="0.25">
      <c r="A212" t="s">
        <v>53</v>
      </c>
    </row>
    <row r="213" spans="1:3" ht="18" x14ac:dyDescent="0.35">
      <c r="A213" t="s">
        <v>63</v>
      </c>
    </row>
    <row r="214" spans="1:3" ht="18" x14ac:dyDescent="0.35">
      <c r="A214" t="s">
        <v>64</v>
      </c>
    </row>
    <row r="216" spans="1:3" x14ac:dyDescent="0.25">
      <c r="A216" t="s">
        <v>56</v>
      </c>
    </row>
    <row r="217" spans="1:3" x14ac:dyDescent="0.25">
      <c r="A217" t="s">
        <v>57</v>
      </c>
      <c r="B217">
        <v>22</v>
      </c>
    </row>
    <row r="218" spans="1:3" x14ac:dyDescent="0.25">
      <c r="A218" t="s">
        <v>9</v>
      </c>
      <c r="B218">
        <v>64.73</v>
      </c>
    </row>
    <row r="219" spans="1:3" x14ac:dyDescent="0.25">
      <c r="A219" s="28" t="s">
        <v>58</v>
      </c>
      <c r="B219">
        <v>2.48</v>
      </c>
    </row>
    <row r="220" spans="1:3" x14ac:dyDescent="0.25">
      <c r="A220" t="s">
        <v>60</v>
      </c>
      <c r="B220">
        <v>63.6</v>
      </c>
    </row>
    <row r="222" spans="1:3" x14ac:dyDescent="0.25">
      <c r="A222" t="s">
        <v>59</v>
      </c>
      <c r="B222" s="29">
        <f>(B218-B220)/(B219/SQRT(B217))</f>
        <v>2.1371652454034225</v>
      </c>
    </row>
    <row r="224" spans="1:3" x14ac:dyDescent="0.25">
      <c r="A224" t="s">
        <v>62</v>
      </c>
      <c r="B224" s="32">
        <f>NORMSINV(0.05/2)</f>
        <v>-1.9599639845400538</v>
      </c>
      <c r="C224" s="32">
        <f>-NORMSINV(0.05/2)</f>
        <v>1.9599639845400538</v>
      </c>
    </row>
    <row r="226" spans="1:7" x14ac:dyDescent="0.25">
      <c r="A226" t="s">
        <v>61</v>
      </c>
      <c r="B226" s="30">
        <f>2*(1-NORMSDIST(B222))</f>
        <v>3.2584553717742493E-2</v>
      </c>
    </row>
    <row r="234" spans="1:7" s="19" customFormat="1" x14ac:dyDescent="0.25"/>
    <row r="235" spans="1:7" ht="18.75" x14ac:dyDescent="0.3">
      <c r="A235" s="3" t="s">
        <v>65</v>
      </c>
    </row>
    <row r="236" spans="1:7" x14ac:dyDescent="0.25">
      <c r="A236" t="s">
        <v>53</v>
      </c>
      <c r="G236" t="s">
        <v>0</v>
      </c>
    </row>
    <row r="237" spans="1:7" x14ac:dyDescent="0.25">
      <c r="A237" s="33" t="s">
        <v>68</v>
      </c>
      <c r="G237">
        <v>25</v>
      </c>
    </row>
    <row r="238" spans="1:7" ht="18" x14ac:dyDescent="0.35">
      <c r="A238" t="s">
        <v>66</v>
      </c>
      <c r="G238">
        <v>30</v>
      </c>
    </row>
    <row r="239" spans="1:7" ht="18" x14ac:dyDescent="0.35">
      <c r="A239" t="s">
        <v>67</v>
      </c>
      <c r="G239">
        <v>43</v>
      </c>
    </row>
    <row r="240" spans="1:7" x14ac:dyDescent="0.25">
      <c r="G240">
        <v>28</v>
      </c>
    </row>
    <row r="241" spans="1:7" x14ac:dyDescent="0.25">
      <c r="A241" t="s">
        <v>56</v>
      </c>
      <c r="G241">
        <v>37</v>
      </c>
    </row>
    <row r="242" spans="1:7" x14ac:dyDescent="0.25">
      <c r="A242" s="33" t="s">
        <v>69</v>
      </c>
      <c r="G242">
        <v>46</v>
      </c>
    </row>
    <row r="243" spans="1:7" x14ac:dyDescent="0.25">
      <c r="A243" s="27" t="s">
        <v>70</v>
      </c>
      <c r="G243">
        <v>37</v>
      </c>
    </row>
    <row r="244" spans="1:7" x14ac:dyDescent="0.25">
      <c r="G244">
        <v>42</v>
      </c>
    </row>
    <row r="245" spans="1:7" x14ac:dyDescent="0.25">
      <c r="A245" s="33" t="s">
        <v>71</v>
      </c>
      <c r="G245">
        <v>27</v>
      </c>
    </row>
    <row r="246" spans="1:7" x14ac:dyDescent="0.25">
      <c r="A246" t="s">
        <v>57</v>
      </c>
      <c r="B246">
        <f>COUNT($G$237:$G$272)</f>
        <v>36</v>
      </c>
      <c r="G246">
        <v>36</v>
      </c>
    </row>
    <row r="247" spans="1:7" x14ac:dyDescent="0.25">
      <c r="A247" t="s">
        <v>9</v>
      </c>
      <c r="B247">
        <f>AVERAGE($G$237:$G$272)</f>
        <v>36.5</v>
      </c>
      <c r="G247">
        <v>28</v>
      </c>
    </row>
    <row r="248" spans="1:7" x14ac:dyDescent="0.25">
      <c r="A248" s="28" t="s">
        <v>73</v>
      </c>
      <c r="B248">
        <f>_xlfn.STDEV.S($G$237:$G$272)</f>
        <v>7.0811621322249882</v>
      </c>
      <c r="G248">
        <v>48</v>
      </c>
    </row>
    <row r="249" spans="1:7" x14ac:dyDescent="0.25">
      <c r="A249" t="s">
        <v>60</v>
      </c>
      <c r="B249">
        <v>40</v>
      </c>
      <c r="G249">
        <v>33</v>
      </c>
    </row>
    <row r="250" spans="1:7" x14ac:dyDescent="0.25">
      <c r="G250">
        <v>43</v>
      </c>
    </row>
    <row r="251" spans="1:7" x14ac:dyDescent="0.25">
      <c r="A251" t="s">
        <v>22</v>
      </c>
      <c r="B251" s="10">
        <f>B246-1</f>
        <v>35</v>
      </c>
      <c r="G251">
        <v>30</v>
      </c>
    </row>
    <row r="252" spans="1:7" x14ac:dyDescent="0.25">
      <c r="G252">
        <v>37</v>
      </c>
    </row>
    <row r="253" spans="1:7" x14ac:dyDescent="0.25">
      <c r="A253" t="s">
        <v>72</v>
      </c>
      <c r="B253" s="29">
        <f>(B247-B249)/(B248/SQRT(B246))</f>
        <v>-2.9656149100771318</v>
      </c>
      <c r="G253">
        <v>51</v>
      </c>
    </row>
    <row r="254" spans="1:7" x14ac:dyDescent="0.25">
      <c r="G254">
        <v>33</v>
      </c>
    </row>
    <row r="255" spans="1:7" x14ac:dyDescent="0.25">
      <c r="G255">
        <v>34</v>
      </c>
    </row>
    <row r="256" spans="1:7" x14ac:dyDescent="0.25">
      <c r="A256" s="33" t="s">
        <v>74</v>
      </c>
      <c r="G256">
        <v>32</v>
      </c>
    </row>
    <row r="257" spans="1:7" x14ac:dyDescent="0.25">
      <c r="A257" t="s">
        <v>62</v>
      </c>
      <c r="B257" s="32">
        <f>-TINV(0.1,B251)</f>
        <v>-1.6895724577802647</v>
      </c>
      <c r="G257">
        <v>30</v>
      </c>
    </row>
    <row r="258" spans="1:7" x14ac:dyDescent="0.25">
      <c r="G258">
        <v>45</v>
      </c>
    </row>
    <row r="259" spans="1:7" x14ac:dyDescent="0.25">
      <c r="A259" t="s">
        <v>61</v>
      </c>
      <c r="B259" s="30">
        <f>TDIST(ABS(B253),B251,1)</f>
        <v>2.705446562887247E-3</v>
      </c>
      <c r="G259">
        <v>33</v>
      </c>
    </row>
    <row r="260" spans="1:7" x14ac:dyDescent="0.25">
      <c r="G260">
        <v>40</v>
      </c>
    </row>
    <row r="261" spans="1:7" x14ac:dyDescent="0.25">
      <c r="A261" s="33" t="s">
        <v>75</v>
      </c>
      <c r="G261">
        <v>36</v>
      </c>
    </row>
    <row r="262" spans="1:7" x14ac:dyDescent="0.25">
      <c r="G262">
        <v>40</v>
      </c>
    </row>
    <row r="263" spans="1:7" x14ac:dyDescent="0.25">
      <c r="G263" s="2">
        <v>44</v>
      </c>
    </row>
    <row r="264" spans="1:7" x14ac:dyDescent="0.25">
      <c r="G264">
        <v>37</v>
      </c>
    </row>
    <row r="265" spans="1:7" x14ac:dyDescent="0.25">
      <c r="G265">
        <v>29</v>
      </c>
    </row>
    <row r="266" spans="1:7" x14ac:dyDescent="0.25">
      <c r="G266">
        <v>33</v>
      </c>
    </row>
    <row r="267" spans="1:7" x14ac:dyDescent="0.25">
      <c r="G267">
        <v>31</v>
      </c>
    </row>
    <row r="268" spans="1:7" x14ac:dyDescent="0.25">
      <c r="G268">
        <v>53</v>
      </c>
    </row>
    <row r="269" spans="1:7" x14ac:dyDescent="0.25">
      <c r="G269">
        <v>35</v>
      </c>
    </row>
    <row r="270" spans="1:7" x14ac:dyDescent="0.25">
      <c r="A270" t="s">
        <v>56</v>
      </c>
      <c r="D270" s="2"/>
      <c r="G270">
        <v>32</v>
      </c>
    </row>
    <row r="271" spans="1:7" x14ac:dyDescent="0.25">
      <c r="A271" s="33" t="s">
        <v>68</v>
      </c>
      <c r="D271" s="2"/>
      <c r="G271">
        <v>31</v>
      </c>
    </row>
    <row r="272" spans="1:7" ht="18" x14ac:dyDescent="0.35">
      <c r="A272" t="s">
        <v>76</v>
      </c>
      <c r="D272" s="2"/>
      <c r="G272">
        <v>45</v>
      </c>
    </row>
    <row r="273" spans="1:4" ht="18" x14ac:dyDescent="0.35">
      <c r="A273" t="s">
        <v>77</v>
      </c>
      <c r="D273" s="2"/>
    </row>
    <row r="274" spans="1:4" x14ac:dyDescent="0.25">
      <c r="D274" s="2"/>
    </row>
    <row r="275" spans="1:4" x14ac:dyDescent="0.25">
      <c r="A275" t="s">
        <v>56</v>
      </c>
      <c r="D275" s="2"/>
    </row>
    <row r="276" spans="1:4" x14ac:dyDescent="0.25">
      <c r="A276" s="33" t="s">
        <v>69</v>
      </c>
      <c r="D276" s="2"/>
    </row>
    <row r="277" spans="1:4" x14ac:dyDescent="0.25">
      <c r="A277" s="27" t="s">
        <v>70</v>
      </c>
      <c r="D277" s="2"/>
    </row>
    <row r="278" spans="1:4" x14ac:dyDescent="0.25">
      <c r="D278" s="2"/>
    </row>
    <row r="279" spans="1:4" x14ac:dyDescent="0.25">
      <c r="A279" s="33" t="s">
        <v>71</v>
      </c>
      <c r="D279" s="2"/>
    </row>
    <row r="280" spans="1:4" x14ac:dyDescent="0.25">
      <c r="A280" t="s">
        <v>57</v>
      </c>
      <c r="B280">
        <f>COUNT($G$237:$G$272)</f>
        <v>36</v>
      </c>
      <c r="D280" s="2"/>
    </row>
    <row r="281" spans="1:4" x14ac:dyDescent="0.25">
      <c r="A281" t="s">
        <v>9</v>
      </c>
      <c r="B281">
        <f>AVERAGE($G$237:$G$272)</f>
        <v>36.5</v>
      </c>
      <c r="D281" s="2"/>
    </row>
    <row r="282" spans="1:4" x14ac:dyDescent="0.25">
      <c r="A282" s="28" t="s">
        <v>73</v>
      </c>
      <c r="B282">
        <f>_xlfn.STDEV.S($G$237:$G$272)</f>
        <v>7.0811621322249882</v>
      </c>
      <c r="D282" s="2"/>
    </row>
    <row r="283" spans="1:4" x14ac:dyDescent="0.25">
      <c r="A283" t="s">
        <v>60</v>
      </c>
      <c r="B283">
        <v>35</v>
      </c>
      <c r="D283" s="2"/>
    </row>
    <row r="284" spans="1:4" x14ac:dyDescent="0.25">
      <c r="D284" s="2"/>
    </row>
    <row r="285" spans="1:4" x14ac:dyDescent="0.25">
      <c r="A285" t="s">
        <v>22</v>
      </c>
      <c r="B285" s="10">
        <f>B280-1</f>
        <v>35</v>
      </c>
      <c r="D285" s="2"/>
    </row>
    <row r="286" spans="1:4" x14ac:dyDescent="0.25">
      <c r="D286" s="2"/>
    </row>
    <row r="287" spans="1:4" x14ac:dyDescent="0.25">
      <c r="A287" t="s">
        <v>72</v>
      </c>
      <c r="B287" s="29">
        <f>(B281-B283)/(B282/SQRT(B280))</f>
        <v>1.2709778186044851</v>
      </c>
      <c r="D287" s="2"/>
    </row>
    <row r="288" spans="1:4" x14ac:dyDescent="0.25">
      <c r="D288" s="2"/>
    </row>
    <row r="289" spans="1:4" x14ac:dyDescent="0.25">
      <c r="D289" s="2"/>
    </row>
    <row r="290" spans="1:4" x14ac:dyDescent="0.25">
      <c r="A290" s="33" t="s">
        <v>74</v>
      </c>
      <c r="D290" s="2"/>
    </row>
    <row r="291" spans="1:4" x14ac:dyDescent="0.25">
      <c r="A291" t="s">
        <v>62</v>
      </c>
      <c r="B291" s="32">
        <f>-TINV(0.05,B285)</f>
        <v>-2.0301079282503438</v>
      </c>
      <c r="C291" s="32">
        <f>TINV(0.05,B285)</f>
        <v>2.0301079282503438</v>
      </c>
      <c r="D291" s="2"/>
    </row>
    <row r="292" spans="1:4" x14ac:dyDescent="0.25">
      <c r="D292" s="2"/>
    </row>
    <row r="293" spans="1:4" x14ac:dyDescent="0.25">
      <c r="A293" t="s">
        <v>61</v>
      </c>
      <c r="B293" s="30">
        <f>TDIST(ABS(B287),B285,2)</f>
        <v>0.2121192268122275</v>
      </c>
      <c r="D293" s="2"/>
    </row>
    <row r="294" spans="1:4" x14ac:dyDescent="0.25">
      <c r="D294" s="2"/>
    </row>
    <row r="295" spans="1:4" x14ac:dyDescent="0.25">
      <c r="A295" s="33" t="s">
        <v>75</v>
      </c>
      <c r="D295" s="2"/>
    </row>
    <row r="303" spans="1:4" s="19" customFormat="1" x14ac:dyDescent="0.25"/>
    <row r="304" spans="1:4" ht="18.75" x14ac:dyDescent="0.3">
      <c r="A304" s="3" t="s">
        <v>78</v>
      </c>
    </row>
    <row r="305" spans="1:4" x14ac:dyDescent="0.25">
      <c r="A305" s="33" t="s">
        <v>68</v>
      </c>
      <c r="D305" s="2"/>
    </row>
    <row r="306" spans="1:4" ht="18" x14ac:dyDescent="0.35">
      <c r="A306" t="s">
        <v>79</v>
      </c>
      <c r="D306" s="2"/>
    </row>
    <row r="307" spans="1:4" ht="18" x14ac:dyDescent="0.35">
      <c r="A307" t="s">
        <v>80</v>
      </c>
      <c r="D307" s="2"/>
    </row>
    <row r="308" spans="1:4" x14ac:dyDescent="0.25">
      <c r="D308" s="2"/>
    </row>
    <row r="309" spans="1:4" x14ac:dyDescent="0.25">
      <c r="A309" t="s">
        <v>56</v>
      </c>
      <c r="D309" s="2"/>
    </row>
    <row r="310" spans="1:4" x14ac:dyDescent="0.25">
      <c r="A310" s="33" t="s">
        <v>69</v>
      </c>
      <c r="D310" s="2"/>
    </row>
    <row r="311" spans="1:4" x14ac:dyDescent="0.25">
      <c r="A311" s="27" t="s">
        <v>70</v>
      </c>
      <c r="D311" s="2"/>
    </row>
    <row r="312" spans="1:4" x14ac:dyDescent="0.25">
      <c r="D312" s="2"/>
    </row>
    <row r="313" spans="1:4" x14ac:dyDescent="0.25">
      <c r="A313" s="33" t="s">
        <v>71</v>
      </c>
      <c r="D313" s="2"/>
    </row>
    <row r="314" spans="1:4" x14ac:dyDescent="0.25">
      <c r="A314" t="s">
        <v>57</v>
      </c>
      <c r="B314">
        <v>98</v>
      </c>
      <c r="D314" s="2"/>
    </row>
    <row r="315" spans="1:4" x14ac:dyDescent="0.25">
      <c r="A315" s="34" t="s">
        <v>81</v>
      </c>
      <c r="B315">
        <v>68</v>
      </c>
      <c r="D315" s="2"/>
    </row>
    <row r="316" spans="1:4" x14ac:dyDescent="0.25">
      <c r="A316" s="28" t="s">
        <v>82</v>
      </c>
      <c r="B316">
        <f>B315/B314</f>
        <v>0.69387755102040816</v>
      </c>
      <c r="D316" s="2"/>
    </row>
    <row r="317" spans="1:4" x14ac:dyDescent="0.25">
      <c r="A317" t="s">
        <v>83</v>
      </c>
      <c r="B317">
        <v>0.6</v>
      </c>
      <c r="D317" s="2"/>
    </row>
    <row r="318" spans="1:4" x14ac:dyDescent="0.25">
      <c r="D318" s="2"/>
    </row>
    <row r="319" spans="1:4" x14ac:dyDescent="0.25">
      <c r="A319" t="s">
        <v>59</v>
      </c>
      <c r="B319" s="29">
        <f>(B316-B317)/SQRT(B317*(1-B317)/B314)</f>
        <v>1.8970080273373422</v>
      </c>
      <c r="D319" s="2"/>
    </row>
    <row r="320" spans="1:4" x14ac:dyDescent="0.25">
      <c r="D320" s="2"/>
    </row>
    <row r="321" spans="1:4" x14ac:dyDescent="0.25">
      <c r="D321" s="2"/>
    </row>
    <row r="322" spans="1:4" x14ac:dyDescent="0.25">
      <c r="A322" s="33" t="s">
        <v>74</v>
      </c>
      <c r="D322" s="2"/>
    </row>
    <row r="323" spans="1:4" x14ac:dyDescent="0.25">
      <c r="A323" t="s">
        <v>62</v>
      </c>
      <c r="B323" s="31">
        <f>-NORMSINV(0.05)</f>
        <v>1.6448536269514726</v>
      </c>
      <c r="D323" s="2"/>
    </row>
    <row r="324" spans="1:4" x14ac:dyDescent="0.25">
      <c r="D324" s="2"/>
    </row>
    <row r="325" spans="1:4" x14ac:dyDescent="0.25">
      <c r="A325" t="s">
        <v>61</v>
      </c>
      <c r="B325" s="30">
        <f>1-NORMSDIST(B319)</f>
        <v>2.8913439321714307E-2</v>
      </c>
      <c r="D325" s="2"/>
    </row>
    <row r="326" spans="1:4" x14ac:dyDescent="0.25">
      <c r="D326" s="2"/>
    </row>
    <row r="327" spans="1:4" x14ac:dyDescent="0.25">
      <c r="A327" s="33" t="s">
        <v>75</v>
      </c>
      <c r="D327" s="2"/>
    </row>
    <row r="328" spans="1:4" x14ac:dyDescent="0.25">
      <c r="D328" s="2"/>
    </row>
    <row r="329" spans="1:4" x14ac:dyDescent="0.25">
      <c r="D329" s="1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sqref="A1:A24"/>
    </sheetView>
  </sheetViews>
  <sheetFormatPr defaultRowHeight="15.75" x14ac:dyDescent="0.25"/>
  <cols>
    <col min="1" max="1" width="17.28515625" style="1" bestFit="1" customWidth="1"/>
  </cols>
  <sheetData>
    <row r="1" spans="1:1" x14ac:dyDescent="0.25">
      <c r="A1" s="1" t="s">
        <v>1</v>
      </c>
    </row>
    <row r="2" spans="1:1" x14ac:dyDescent="0.25">
      <c r="A2" s="1">
        <v>29</v>
      </c>
    </row>
    <row r="3" spans="1:1" x14ac:dyDescent="0.25">
      <c r="A3" s="1">
        <v>40</v>
      </c>
    </row>
    <row r="4" spans="1:1" x14ac:dyDescent="0.25">
      <c r="A4" s="1">
        <v>85</v>
      </c>
    </row>
    <row r="5" spans="1:1" x14ac:dyDescent="0.25">
      <c r="A5" s="1">
        <v>33</v>
      </c>
    </row>
    <row r="6" spans="1:1" x14ac:dyDescent="0.25">
      <c r="A6" s="1">
        <v>61</v>
      </c>
    </row>
    <row r="7" spans="1:1" x14ac:dyDescent="0.25">
      <c r="A7" s="1">
        <v>52</v>
      </c>
    </row>
    <row r="8" spans="1:1" x14ac:dyDescent="0.25">
      <c r="A8" s="1">
        <v>48</v>
      </c>
    </row>
    <row r="9" spans="1:1" x14ac:dyDescent="0.25">
      <c r="A9" s="1">
        <v>50</v>
      </c>
    </row>
    <row r="10" spans="1:1" x14ac:dyDescent="0.25">
      <c r="A10" s="1">
        <v>60</v>
      </c>
    </row>
    <row r="11" spans="1:1" x14ac:dyDescent="0.25">
      <c r="A11" s="1">
        <v>12</v>
      </c>
    </row>
    <row r="12" spans="1:1" x14ac:dyDescent="0.25">
      <c r="A12" s="1">
        <v>48</v>
      </c>
    </row>
    <row r="13" spans="1:1" x14ac:dyDescent="0.25">
      <c r="A13" s="1">
        <v>57</v>
      </c>
    </row>
    <row r="14" spans="1:1" x14ac:dyDescent="0.25">
      <c r="A14" s="1">
        <v>62</v>
      </c>
    </row>
    <row r="15" spans="1:1" x14ac:dyDescent="0.25">
      <c r="A15" s="1">
        <v>70</v>
      </c>
    </row>
    <row r="16" spans="1:1" x14ac:dyDescent="0.25">
      <c r="A16" s="1">
        <v>64</v>
      </c>
    </row>
    <row r="17" spans="1:1" x14ac:dyDescent="0.25">
      <c r="A17" s="1">
        <v>106</v>
      </c>
    </row>
    <row r="18" spans="1:1" x14ac:dyDescent="0.25">
      <c r="A18" s="1">
        <v>70</v>
      </c>
    </row>
    <row r="19" spans="1:1" x14ac:dyDescent="0.25">
      <c r="A19" s="1">
        <v>31</v>
      </c>
    </row>
    <row r="20" spans="1:1" x14ac:dyDescent="0.25">
      <c r="A20" s="1">
        <v>25</v>
      </c>
    </row>
    <row r="21" spans="1:1" x14ac:dyDescent="0.25">
      <c r="A21" s="1">
        <v>43</v>
      </c>
    </row>
    <row r="22" spans="1:1" x14ac:dyDescent="0.25">
      <c r="A22" s="1">
        <v>48</v>
      </c>
    </row>
    <row r="23" spans="1:1" x14ac:dyDescent="0.25">
      <c r="A23" s="1">
        <v>18</v>
      </c>
    </row>
    <row r="24" spans="1:1" x14ac:dyDescent="0.25">
      <c r="A24" s="1">
        <v>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topLeftCell="A16" workbookViewId="0">
      <selection sqref="A1:A37"/>
    </sheetView>
  </sheetViews>
  <sheetFormatPr defaultRowHeight="15" x14ac:dyDescent="0.25"/>
  <sheetData>
    <row r="1" spans="1:1" x14ac:dyDescent="0.25">
      <c r="A1" t="s">
        <v>0</v>
      </c>
    </row>
    <row r="2" spans="1:1" x14ac:dyDescent="0.25">
      <c r="A2">
        <v>25</v>
      </c>
    </row>
    <row r="3" spans="1:1" x14ac:dyDescent="0.25">
      <c r="A3">
        <v>30</v>
      </c>
    </row>
    <row r="4" spans="1:1" x14ac:dyDescent="0.25">
      <c r="A4">
        <v>43</v>
      </c>
    </row>
    <row r="5" spans="1:1" x14ac:dyDescent="0.25">
      <c r="A5">
        <v>28</v>
      </c>
    </row>
    <row r="6" spans="1:1" x14ac:dyDescent="0.25">
      <c r="A6">
        <v>37</v>
      </c>
    </row>
    <row r="7" spans="1:1" x14ac:dyDescent="0.25">
      <c r="A7">
        <v>46</v>
      </c>
    </row>
    <row r="8" spans="1:1" x14ac:dyDescent="0.25">
      <c r="A8">
        <v>37</v>
      </c>
    </row>
    <row r="9" spans="1:1" x14ac:dyDescent="0.25">
      <c r="A9">
        <v>42</v>
      </c>
    </row>
    <row r="10" spans="1:1" x14ac:dyDescent="0.25">
      <c r="A10">
        <v>27</v>
      </c>
    </row>
    <row r="11" spans="1:1" x14ac:dyDescent="0.25">
      <c r="A11">
        <v>36</v>
      </c>
    </row>
    <row r="12" spans="1:1" x14ac:dyDescent="0.25">
      <c r="A12">
        <v>28</v>
      </c>
    </row>
    <row r="13" spans="1:1" x14ac:dyDescent="0.25">
      <c r="A13">
        <v>48</v>
      </c>
    </row>
    <row r="14" spans="1:1" x14ac:dyDescent="0.25">
      <c r="A14">
        <v>33</v>
      </c>
    </row>
    <row r="15" spans="1:1" x14ac:dyDescent="0.25">
      <c r="A15">
        <v>43</v>
      </c>
    </row>
    <row r="16" spans="1:1" x14ac:dyDescent="0.25">
      <c r="A16">
        <v>30</v>
      </c>
    </row>
    <row r="17" spans="1:1" x14ac:dyDescent="0.25">
      <c r="A17">
        <v>37</v>
      </c>
    </row>
    <row r="18" spans="1:1" x14ac:dyDescent="0.25">
      <c r="A18">
        <v>51</v>
      </c>
    </row>
    <row r="19" spans="1:1" x14ac:dyDescent="0.25">
      <c r="A19">
        <v>33</v>
      </c>
    </row>
    <row r="20" spans="1:1" x14ac:dyDescent="0.25">
      <c r="A20">
        <v>34</v>
      </c>
    </row>
    <row r="21" spans="1:1" x14ac:dyDescent="0.25">
      <c r="A21">
        <v>32</v>
      </c>
    </row>
    <row r="22" spans="1:1" x14ac:dyDescent="0.25">
      <c r="A22">
        <v>30</v>
      </c>
    </row>
    <row r="23" spans="1:1" x14ac:dyDescent="0.25">
      <c r="A23">
        <v>45</v>
      </c>
    </row>
    <row r="24" spans="1:1" x14ac:dyDescent="0.25">
      <c r="A24">
        <v>33</v>
      </c>
    </row>
    <row r="25" spans="1:1" x14ac:dyDescent="0.25">
      <c r="A25">
        <v>40</v>
      </c>
    </row>
    <row r="26" spans="1:1" x14ac:dyDescent="0.25">
      <c r="A26">
        <v>36</v>
      </c>
    </row>
    <row r="27" spans="1:1" x14ac:dyDescent="0.25">
      <c r="A27">
        <v>40</v>
      </c>
    </row>
    <row r="28" spans="1:1" x14ac:dyDescent="0.25">
      <c r="A28" s="2">
        <v>44</v>
      </c>
    </row>
    <row r="29" spans="1:1" x14ac:dyDescent="0.25">
      <c r="A29">
        <v>37</v>
      </c>
    </row>
    <row r="30" spans="1:1" x14ac:dyDescent="0.25">
      <c r="A30">
        <v>29</v>
      </c>
    </row>
    <row r="31" spans="1:1" x14ac:dyDescent="0.25">
      <c r="A31">
        <v>33</v>
      </c>
    </row>
    <row r="32" spans="1:1" x14ac:dyDescent="0.25">
      <c r="A32">
        <v>31</v>
      </c>
    </row>
    <row r="33" spans="1:1" x14ac:dyDescent="0.25">
      <c r="A33">
        <v>53</v>
      </c>
    </row>
    <row r="34" spans="1:1" x14ac:dyDescent="0.25">
      <c r="A34">
        <v>35</v>
      </c>
    </row>
    <row r="35" spans="1:1" x14ac:dyDescent="0.25">
      <c r="A35">
        <v>32</v>
      </c>
    </row>
    <row r="36" spans="1:1" x14ac:dyDescent="0.25">
      <c r="A36">
        <v>31</v>
      </c>
    </row>
    <row r="37" spans="1:1" x14ac:dyDescent="0.25">
      <c r="A37">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Answers  Computations and Work</vt:lpstr>
      <vt:lpstr>Credits Data</vt:lpstr>
      <vt:lpstr>Student Age 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MJTobin</dc:creator>
  <cp:lastModifiedBy>Elvin</cp:lastModifiedBy>
  <dcterms:created xsi:type="dcterms:W3CDTF">2017-06-13T01:45:13Z</dcterms:created>
  <dcterms:modified xsi:type="dcterms:W3CDTF">2018-09-08T01:40:06Z</dcterms:modified>
</cp:coreProperties>
</file>